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Агрессивность\"/>
    </mc:Choice>
  </mc:AlternateContent>
  <xr:revisionPtr revIDLastSave="0" documentId="13_ncr:1_{B057EE61-B39D-45F9-968C-1D3AB0C8F29D}" xr6:coauthVersionLast="36" xr6:coauthVersionMax="36" xr10:uidLastSave="{00000000-0000-0000-0000-000000000000}"/>
  <bookViews>
    <workbookView xWindow="0" yWindow="0" windowWidth="27930" windowHeight="11415" firstSheet="1" activeTab="1" xr2:uid="{948E1CC8-9732-4DEC-B9FF-37DE7E2029C6}"/>
  </bookViews>
  <sheets>
    <sheet name="Лист1" sheetId="1" state="hidden" r:id="rId1"/>
    <sheet name="Агрессивность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4" l="1"/>
  <c r="T6" i="4"/>
  <c r="S6" i="4"/>
  <c r="Q5" i="4"/>
  <c r="X10" i="4" l="1"/>
  <c r="W10" i="4"/>
  <c r="Z7" i="4"/>
  <c r="V10" i="4"/>
  <c r="U10" i="4"/>
  <c r="V9" i="4"/>
  <c r="T10" i="4"/>
  <c r="S10" i="4"/>
  <c r="T9" i="4"/>
  <c r="R10" i="4"/>
  <c r="Q10" i="4"/>
  <c r="R9" i="4"/>
  <c r="P10" i="4"/>
  <c r="P9" i="4"/>
  <c r="W9" i="4"/>
  <c r="V8" i="4"/>
  <c r="T8" i="4"/>
  <c r="S9" i="4"/>
  <c r="R8" i="4"/>
  <c r="Q9" i="4"/>
  <c r="P8" i="4"/>
  <c r="Y8" i="4"/>
  <c r="X8" i="4"/>
  <c r="Y7" i="4"/>
  <c r="W8" i="4"/>
  <c r="U8" i="4"/>
  <c r="U7" i="4"/>
  <c r="S8" i="4"/>
  <c r="R7" i="4"/>
  <c r="Q8" i="4"/>
  <c r="P7" i="4"/>
  <c r="Z4" i="4"/>
  <c r="Y4" i="4"/>
  <c r="X7" i="4"/>
  <c r="Y3" i="4"/>
  <c r="W7" i="4"/>
  <c r="V7" i="4"/>
  <c r="W5" i="4"/>
  <c r="T5" i="4"/>
  <c r="T7" i="4"/>
  <c r="S7" i="4"/>
  <c r="R6" i="4"/>
  <c r="Q7" i="4"/>
  <c r="Q3" i="4"/>
  <c r="P6" i="4"/>
  <c r="T4" i="4"/>
  <c r="S3" i="4"/>
  <c r="Q6" i="4"/>
  <c r="P5" i="4"/>
  <c r="X5" i="4"/>
  <c r="W3" i="4"/>
  <c r="V5" i="4"/>
  <c r="U5" i="4"/>
  <c r="U3" i="4"/>
  <c r="S5" i="4"/>
  <c r="R3" i="4"/>
  <c r="R5" i="4"/>
  <c r="R4" i="4"/>
  <c r="P3" i="4"/>
  <c r="AC4" i="4"/>
  <c r="AB4" i="4"/>
  <c r="AA4" i="4"/>
  <c r="X4" i="4"/>
  <c r="W4" i="4"/>
  <c r="V4" i="4"/>
  <c r="V3" i="4"/>
  <c r="S4" i="4"/>
  <c r="T3" i="4"/>
  <c r="Q4" i="4"/>
  <c r="P4" i="4"/>
  <c r="X3" i="4"/>
  <c r="P3" i="1"/>
  <c r="AD9" i="4" l="1"/>
  <c r="AF9" i="4" s="1"/>
  <c r="AI9" i="4" s="1"/>
  <c r="AD3" i="4"/>
  <c r="AF3" i="4" s="1"/>
  <c r="AD10" i="4"/>
  <c r="AF10" i="4" s="1"/>
  <c r="E29" i="4" s="1"/>
  <c r="G29" i="4" s="1"/>
  <c r="AD6" i="4"/>
  <c r="AF6" i="4" s="1"/>
  <c r="AI6" i="4" s="1"/>
  <c r="AD5" i="4"/>
  <c r="AF5" i="4" s="1"/>
  <c r="E24" i="4" s="1"/>
  <c r="G24" i="4" s="1"/>
  <c r="AD7" i="4"/>
  <c r="AF7" i="4" s="1"/>
  <c r="AH7" i="4" s="1"/>
  <c r="AD8" i="4"/>
  <c r="AF8" i="4" s="1"/>
  <c r="AD4" i="4"/>
  <c r="AF4" i="4" s="1"/>
  <c r="AC4" i="1"/>
  <c r="AC5" i="1"/>
  <c r="AC6" i="1"/>
  <c r="AC7" i="1"/>
  <c r="AC8" i="1"/>
  <c r="AC9" i="1"/>
  <c r="AC10" i="1"/>
  <c r="AC3" i="1"/>
  <c r="X10" i="1"/>
  <c r="W10" i="1"/>
  <c r="X9" i="1"/>
  <c r="V10" i="1"/>
  <c r="U10" i="1"/>
  <c r="U9" i="1"/>
  <c r="T10" i="1"/>
  <c r="S10" i="1"/>
  <c r="S9" i="1"/>
  <c r="R10" i="1"/>
  <c r="Q10" i="1"/>
  <c r="R9" i="1"/>
  <c r="P10" i="1"/>
  <c r="P9" i="1"/>
  <c r="AB9" i="1"/>
  <c r="AA9" i="1"/>
  <c r="Z9" i="1"/>
  <c r="Y8" i="1"/>
  <c r="Y9" i="1"/>
  <c r="W7" i="1"/>
  <c r="W9" i="1"/>
  <c r="V3" i="1"/>
  <c r="V9" i="1"/>
  <c r="T9" i="1"/>
  <c r="V8" i="1"/>
  <c r="T8" i="1"/>
  <c r="R8" i="1"/>
  <c r="Q9" i="1"/>
  <c r="Q8" i="1"/>
  <c r="P8" i="1"/>
  <c r="X8" i="1"/>
  <c r="Z5" i="1"/>
  <c r="W8" i="1"/>
  <c r="V7" i="1"/>
  <c r="S7" i="1"/>
  <c r="U8" i="1"/>
  <c r="T7" i="1"/>
  <c r="S8" i="1"/>
  <c r="R7" i="1"/>
  <c r="P7" i="1"/>
  <c r="Y3" i="1"/>
  <c r="U7" i="1"/>
  <c r="T5" i="1"/>
  <c r="S5" i="1"/>
  <c r="R6" i="1"/>
  <c r="Q7" i="1"/>
  <c r="P6" i="1"/>
  <c r="T6" i="1"/>
  <c r="S6" i="1"/>
  <c r="R5" i="1"/>
  <c r="Q6" i="1"/>
  <c r="P5" i="1"/>
  <c r="X4" i="1"/>
  <c r="Y5" i="1"/>
  <c r="W4" i="1"/>
  <c r="X5" i="1"/>
  <c r="V4" i="1"/>
  <c r="W5" i="1"/>
  <c r="V5" i="1"/>
  <c r="U5" i="1"/>
  <c r="T3" i="1"/>
  <c r="S4" i="1"/>
  <c r="Q5" i="1"/>
  <c r="Q4" i="1"/>
  <c r="P4" i="1"/>
  <c r="X3" i="1"/>
  <c r="W3" i="1"/>
  <c r="U4" i="1"/>
  <c r="T4" i="1"/>
  <c r="R4" i="1"/>
  <c r="R3" i="1"/>
  <c r="Q3" i="1"/>
  <c r="AH3" i="4" l="1"/>
  <c r="AK3" i="4"/>
  <c r="AI8" i="4"/>
  <c r="AR3" i="4"/>
  <c r="E28" i="4"/>
  <c r="G28" i="4" s="1"/>
  <c r="AI3" i="4"/>
  <c r="E22" i="4"/>
  <c r="G22" i="4" s="1"/>
  <c r="AG3" i="4"/>
  <c r="AG9" i="4"/>
  <c r="AH9" i="4"/>
  <c r="AH10" i="4"/>
  <c r="AG10" i="4"/>
  <c r="AI10" i="4"/>
  <c r="AI5" i="4"/>
  <c r="AH5" i="4"/>
  <c r="AG5" i="4"/>
  <c r="AH8" i="4"/>
  <c r="E27" i="4"/>
  <c r="G27" i="4" s="1"/>
  <c r="AG8" i="4"/>
  <c r="AG6" i="4"/>
  <c r="AH6" i="4"/>
  <c r="E25" i="4"/>
  <c r="G25" i="4" s="1"/>
  <c r="AG7" i="4"/>
  <c r="AI7" i="4"/>
  <c r="E26" i="4"/>
  <c r="G26" i="4" s="1"/>
  <c r="AI4" i="4"/>
  <c r="AH4" i="4"/>
  <c r="AG4" i="4"/>
  <c r="E23" i="4"/>
  <c r="G23" i="4" s="1"/>
  <c r="U3" i="1"/>
  <c r="S3" i="1"/>
  <c r="AV3" i="4" l="1"/>
  <c r="AT4" i="4"/>
  <c r="AU3" i="4"/>
  <c r="AT3" i="4"/>
  <c r="AS3" i="4"/>
  <c r="AW3" i="4"/>
  <c r="AM3" i="4"/>
  <c r="AL3" i="4"/>
  <c r="AP3" i="4"/>
  <c r="AO3" i="4"/>
  <c r="AN3" i="4"/>
  <c r="AJ9" i="4"/>
  <c r="F28" i="4" s="1"/>
  <c r="AJ3" i="4"/>
  <c r="F22" i="4" s="1"/>
  <c r="AJ10" i="4"/>
  <c r="F29" i="4" s="1"/>
  <c r="AJ6" i="4"/>
  <c r="F25" i="4" s="1"/>
  <c r="AJ5" i="4"/>
  <c r="F24" i="4" s="1"/>
  <c r="E30" i="4"/>
  <c r="AJ8" i="4"/>
  <c r="F27" i="4" s="1"/>
  <c r="E31" i="4"/>
  <c r="AJ7" i="4"/>
  <c r="F26" i="4" s="1"/>
  <c r="AJ4" i="4"/>
  <c r="F23" i="4" s="1"/>
  <c r="AX3" i="4" l="1"/>
  <c r="F31" i="4" s="1"/>
  <c r="AQ3" i="4"/>
  <c r="F30" i="4" s="1"/>
</calcChain>
</file>

<file path=xl/sharedStrings.xml><?xml version="1.0" encoding="utf-8"?>
<sst xmlns="http://schemas.openxmlformats.org/spreadsheetml/2006/main" count="96" uniqueCount="66">
  <si>
    <t>Шкала</t>
  </si>
  <si>
    <t>Прямые утверждения</t>
  </si>
  <si>
    <t>Обратные утверждения</t>
  </si>
  <si>
    <t>Коэффициент</t>
  </si>
  <si>
    <t>Физическая агрессия</t>
  </si>
  <si>
    <t>1, 25, 33, 48, 55, 62, 68</t>
  </si>
  <si>
    <t>9, 17, 41</t>
  </si>
  <si>
    <t>Косвенная агрессия</t>
  </si>
  <si>
    <t>2, 18, 34, 42, 56, 63</t>
  </si>
  <si>
    <t>10, 26, 49</t>
  </si>
  <si>
    <t>Раздражение</t>
  </si>
  <si>
    <t>3, 19, 27, 43, 50, 57, 64, 72</t>
  </si>
  <si>
    <t>11, 35, 69</t>
  </si>
  <si>
    <t>Негативизм</t>
  </si>
  <si>
    <t>4, 12, 20, 23, 36</t>
  </si>
  <si>
    <t>Обида</t>
  </si>
  <si>
    <t>5, 13, 21, 29, 37, 51, 58</t>
  </si>
  <si>
    <t>Подозрительность</t>
  </si>
  <si>
    <t>6, 14, 22, 30, 38, 45, 52, 59</t>
  </si>
  <si>
    <t>65, 70</t>
  </si>
  <si>
    <t>Вербальная агрессия</t>
  </si>
  <si>
    <t>7, 15, 28, 31, 46, 53, 60, 71, 73</t>
  </si>
  <si>
    <t>39, 66, 74, 75</t>
  </si>
  <si>
    <t>Чувство вины</t>
  </si>
  <si>
    <t>8, 16, 24, 32, 40, 47, 54, 61, 67</t>
  </si>
  <si>
    <t>сырой балл</t>
  </si>
  <si>
    <t xml:space="preserve">I. ФИЗИЧЕСКАЯ АГРЕССИЯ: </t>
  </si>
  <si>
    <t>II. ВЕРБАЛЬНАЯ АГРЕССИЯ</t>
  </si>
  <si>
    <t>III. КОСВЕННАЯ АГРЕССИЯ</t>
  </si>
  <si>
    <t xml:space="preserve">V. РАЗДРАЖЕНИЕ </t>
  </si>
  <si>
    <t xml:space="preserve">VI. ПОДОЗРИТЕЛЬНОСТЬ: </t>
  </si>
  <si>
    <t xml:space="preserve">VII. ОБИДА </t>
  </si>
  <si>
    <t xml:space="preserve">VIII. ЧУВСТВО ВИНЫ </t>
  </si>
  <si>
    <t>Шкалы</t>
  </si>
  <si>
    <t>Вопрос №</t>
  </si>
  <si>
    <t>Ответ</t>
  </si>
  <si>
    <t xml:space="preserve">Обида </t>
  </si>
  <si>
    <t>сырые баллы</t>
  </si>
  <si>
    <t>Коэф.</t>
  </si>
  <si>
    <t>низкая</t>
  </si>
  <si>
    <t>средняя</t>
  </si>
  <si>
    <t>высокая</t>
  </si>
  <si>
    <t>балл</t>
  </si>
  <si>
    <t xml:space="preserve">"ИА" — индекс агрессивности </t>
  </si>
  <si>
    <t xml:space="preserve">"ИВ" — индекс враждебности </t>
  </si>
  <si>
    <t>ИВ</t>
  </si>
  <si>
    <t>ИА</t>
  </si>
  <si>
    <t>IV. НЕГАТИВИЗМ</t>
  </si>
  <si>
    <t>оценка уровня</t>
  </si>
  <si>
    <r>
      <rPr>
        <b/>
        <sz val="12"/>
        <color theme="1"/>
        <rFont val="Arial"/>
        <family val="2"/>
        <charset val="204"/>
      </rPr>
      <t>2. Вербальная агрессия</t>
    </r>
    <r>
      <rPr>
        <sz val="12"/>
        <color theme="1"/>
        <rFont val="Arial"/>
        <family val="2"/>
        <charset val="204"/>
      </rPr>
      <t xml:space="preserve"> – выражение негативных чувств как через форму ссоры (крик, визг, ругань), так и через содержание словесных ответов (высказываний), словесных обращений (воздействий), направленных на других людей (проклятия, угрозы). Максимально возможный балл – 104. Слабая выраженность – от 0 до 35 баллов, умеренная выраженность – от 36 до 71 балла. Сильная выраженность – от 72 до 104 баллов.</t>
    </r>
  </si>
  <si>
    <r>
      <rPr>
        <b/>
        <sz val="12"/>
        <color theme="1"/>
        <rFont val="Arial"/>
        <family val="2"/>
        <charset val="204"/>
      </rPr>
      <t>4. Негативизм</t>
    </r>
    <r>
      <rPr>
        <sz val="12"/>
        <color theme="1"/>
        <rFont val="Arial"/>
        <family val="2"/>
        <charset val="204"/>
      </rPr>
      <t xml:space="preserve"> – оппозиционная манера (форма) в поведении (поведения), – от пассивного сопротивления до активной борьбы (действий) против авторитетов (авторитета), установившихся обычаев и законов. Негативизм направлен обычно против правил, требований и против руководства (руководителя). Максимально возможный балл – 100. Слабая выраженность – от 0 до 33 баллов, умеренная выраженность – от 34 до 67 баллов. Сильная выраженность – от 68 до 100 баллов.</t>
    </r>
  </si>
  <si>
    <r>
      <rPr>
        <b/>
        <sz val="12"/>
        <color theme="1"/>
        <rFont val="Arial"/>
        <family val="2"/>
        <charset val="204"/>
      </rPr>
      <t>5. Раздражение (раздражительность)</t>
    </r>
    <r>
      <rPr>
        <sz val="12"/>
        <color theme="1"/>
        <rFont val="Arial"/>
        <family val="2"/>
        <charset val="204"/>
      </rPr>
      <t xml:space="preserve"> – психологическая "готовность" к проявлению (выражению) негативных чувств при малейшем эмоциональном возбуждении (личностные качества – вспыльчивость, грубость). Склонность к раздражительности проявляется в резкости поведения, высказываний и т.п. Максимально возможный балл – 99. Слабая выраженность – от 0 до 33 баллов, умеренная выраженность – от 34 до 67 баллов. Сильная выраженность – от 68 до 99 баллов.</t>
    </r>
  </si>
  <si>
    <r>
      <rPr>
        <b/>
        <sz val="12"/>
        <color theme="1"/>
        <rFont val="Arial"/>
        <family val="2"/>
        <charset val="204"/>
      </rPr>
      <t xml:space="preserve">7. Обида (обидчивость) </t>
    </r>
    <r>
      <rPr>
        <sz val="12"/>
        <color theme="1"/>
        <rFont val="Arial"/>
        <family val="2"/>
        <charset val="204"/>
      </rPr>
      <t>– проявления (выражения) неудовольствия, зависти и даже ненависти к окружающим за действительные и/или вымышленные их действия. Обида, чаще всего, обусловлена неоправданными (скорее всего завышенными) ожиданиями, чувством гнева, недовольством кем-то (чем-то) конкретно или недовольством "всем миром". Обида, как правило, происходит (проистекает) также из-за действительных или мнимых эмоциональных страданий субъекта. Максимально возможный балл – 104. Слабая выраженность – от 0 до 35 баллов, умеренная выраженность – от 36 до 71 балла. Сильная выраженность – от 72 до 104 баллов.</t>
    </r>
  </si>
  <si>
    <r>
      <rPr>
        <b/>
        <sz val="12"/>
        <color theme="1"/>
        <rFont val="Arial"/>
        <family val="2"/>
        <charset val="204"/>
      </rPr>
      <t>8. Чувство вины (аутоагрессия</t>
    </r>
    <r>
      <rPr>
        <sz val="12"/>
        <color theme="1"/>
        <rFont val="Arial"/>
        <family val="2"/>
        <charset val="204"/>
      </rPr>
      <t>) – выражает (отражает) возможное убеждение субъекта в том, что он поступает нехорошо, бессовестно, зло, (с кем-то конкретно или со многими людьми). Аутоагрессия проистекает также из-за ощущаемых человеком угрызений совести (относящихся к действительным или мнимым прегрешениям). Аутоагрессия это отрицательное отношение и негативные действия субъекта, направленные на него самого, "вырастающие" из вероятного мнения самого субъекта о том, что он является плохим человеком.Максимально возможный балл – 99. Слабая выраженность – от 0 до 33 баллов, умеренная выраженность – от 34 до 67 баллов. Сильная выраженность – от 68 до 99 баллов.</t>
    </r>
  </si>
  <si>
    <t>Сильно выраженная</t>
  </si>
  <si>
    <t>Набранный балл</t>
  </si>
  <si>
    <t>повышенная</t>
  </si>
  <si>
    <t>высокий</t>
  </si>
  <si>
    <t>очень высокий</t>
  </si>
  <si>
    <t xml:space="preserve">Методика диагностики показателей и форм агрессии А. Басса и А. Дарки. </t>
  </si>
  <si>
    <t>Введите ответ на каждый из вопросов (из бланка ответов) 
если "Да" то 1. Если "Нет"  то 2.</t>
  </si>
  <si>
    <r>
      <rPr>
        <b/>
        <sz val="12"/>
        <color rgb="FF000000"/>
        <rFont val="Arial"/>
        <family val="2"/>
        <charset val="204"/>
      </rPr>
      <t>1. Физическая агрессия</t>
    </r>
    <r>
      <rPr>
        <sz val="12"/>
        <color rgb="FF000000"/>
        <rFont val="Arial"/>
        <family val="2"/>
        <charset val="204"/>
      </rPr>
      <t xml:space="preserve"> – использование физической силы против другого лица при несовпадении интересов (мнений, суждений, желаний, устремлений). Максимально возможный балл – 100. Слабая выраженность – от 0 до 37 баллов, умеренная выраженность – от 38 до 75 баллов. Сильная выраженность – от 76 до 100 баллов.</t>
    </r>
  </si>
  <si>
    <r>
      <rPr>
        <b/>
        <sz val="12"/>
        <color theme="1"/>
        <rFont val="Arial"/>
        <family val="2"/>
        <charset val="204"/>
      </rPr>
      <t>3. Косвенная агрессия</t>
    </r>
    <r>
      <rPr>
        <sz val="12"/>
        <color theme="1"/>
        <rFont val="Arial"/>
        <family val="2"/>
        <charset val="204"/>
      </rPr>
      <t xml:space="preserve"> – использование "окольным путем" направленных против других лиц слухов, сплетен, шуток, подрывающих их социальный авторитет, и проявление неупорядоченных бурных эмоциональных реакций (ненаправленный крик, – ногами, стук кулаком по столу и т.п.). Максимально возможный балл – 99. Слабая выраженность – от 0 до 39 баллов, умеренная выраженность – от 40 до 79 баллов. Сильная выраженность – от 80 до 99 баллов.</t>
    </r>
  </si>
  <si>
    <r>
      <rPr>
        <b/>
        <sz val="12"/>
        <color theme="1"/>
        <rFont val="Arial"/>
        <family val="2"/>
        <charset val="204"/>
      </rPr>
      <t>6. Подозрительность</t>
    </r>
    <r>
      <rPr>
        <sz val="12"/>
        <color theme="1"/>
        <rFont val="Arial"/>
        <family val="2"/>
        <charset val="204"/>
      </rPr>
      <t xml:space="preserve"> – склонность к недоверию и осторожному ("перестраховочному") отношению к другим людям, проистекающая из убеждения в том, что окружающие люди планируют причинить и/или намеренно приносят вред. Максимально возможный балл – 100. Слабая выраженность – от 0 до 37 баллов, умеренная выраженность – от 38 до 75 баллов. Сильная выраженность – от 76 до 100 баллов.</t>
    </r>
  </si>
  <si>
    <r>
      <rPr>
        <b/>
        <sz val="12"/>
        <color theme="1"/>
        <rFont val="Arial"/>
        <family val="2"/>
        <charset val="204"/>
      </rPr>
      <t>ИА  (Индекс агрессивности) -  " ИА ". Шкалы №№ «1» + «2» + «3»: 3 = " ИА "</t>
    </r>
    <r>
      <rPr>
        <sz val="12"/>
        <color theme="1"/>
        <rFont val="Arial"/>
        <family val="2"/>
        <charset val="204"/>
      </rPr>
      <t xml:space="preserve"> — общий индекс агрессивности личности. Опять-таки, учитываем то, что существенная разница может быть в степени выраженности агрессивности личности.  Низкий уровень  выраженности агрессивности личности – от 0 баллов до 27 баллов, средний уровень от 28 до 49 баллов,  повышенный от 50 до 71 балла,  высокий от 72 до 82 балла,  очень высокий уровень  агрессивности личности – от 83 и выше балла. </t>
    </r>
  </si>
  <si>
    <r>
      <rPr>
        <b/>
        <sz val="12"/>
        <color theme="1"/>
        <rFont val="Arial"/>
        <family val="2"/>
        <charset val="204"/>
      </rPr>
      <t xml:space="preserve">ИВ (индекс враждебности) - Шкалы №№ «6» + «7»: 2 = " ИВ " </t>
    </r>
    <r>
      <rPr>
        <sz val="12"/>
        <color theme="1"/>
        <rFont val="Arial"/>
        <family val="2"/>
        <charset val="204"/>
      </rPr>
      <t>— общий индекс враждебности личности. Снова учитываем то, что существенная разница может быть (и является) в степени выраженности враждебности личности. Низкий уровень  враждебности личности – от 0 баллов до 14 баллов, средний уровень от 15 до 36 баллов, повышенный уровень  враждебности личности – от 37 баллов до 58 баллов. Высокий уровень  – от 59 баллов до 69 баллов. Очень высокий от 70 баллов и выше.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</si>
</sst>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C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0"/>
    </xf>
    <xf numFmtId="0" fontId="2" fillId="0" borderId="0" xfId="0" applyFont="1" applyAlignment="1">
      <alignment horizontal="left" vertical="center" indent="5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3" borderId="6" xfId="0" applyFont="1" applyFill="1" applyBorder="1"/>
    <xf numFmtId="0" fontId="1" fillId="3" borderId="8" xfId="0" applyFont="1" applyFill="1" applyBorder="1" applyAlignment="1">
      <alignment horizontal="center"/>
    </xf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1" fillId="3" borderId="16" xfId="0" applyFont="1" applyFill="1" applyBorder="1"/>
    <xf numFmtId="0" fontId="1" fillId="3" borderId="17" xfId="0" applyFont="1" applyFill="1" applyBorder="1" applyAlignment="1">
      <alignment horizontal="center"/>
    </xf>
    <xf numFmtId="0" fontId="0" fillId="5" borderId="20" xfId="0" applyFill="1" applyBorder="1"/>
    <xf numFmtId="0" fontId="0" fillId="5" borderId="16" xfId="0" applyFill="1" applyBorder="1"/>
    <xf numFmtId="0" fontId="0" fillId="5" borderId="21" xfId="0" applyFill="1" applyBorder="1"/>
    <xf numFmtId="0" fontId="0" fillId="5" borderId="15" xfId="0" applyFill="1" applyBorder="1"/>
    <xf numFmtId="0" fontId="0" fillId="5" borderId="22" xfId="0" applyFill="1" applyBorder="1"/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 wrapText="1"/>
    </xf>
    <xf numFmtId="0" fontId="9" fillId="0" borderId="0" xfId="0" applyFont="1"/>
    <xf numFmtId="0" fontId="0" fillId="3" borderId="6" xfId="0" applyFill="1" applyBorder="1" applyAlignment="1"/>
    <xf numFmtId="0" fontId="0" fillId="5" borderId="25" xfId="0" applyFill="1" applyBorder="1"/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5" borderId="0" xfId="0" applyFill="1" applyBorder="1"/>
    <xf numFmtId="0" fontId="0" fillId="0" borderId="2" xfId="0" applyFill="1" applyBorder="1"/>
    <xf numFmtId="0" fontId="1" fillId="4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0" fontId="0" fillId="3" borderId="0" xfId="0" applyFill="1"/>
    <xf numFmtId="0" fontId="11" fillId="3" borderId="2" xfId="0" applyFont="1" applyFill="1" applyBorder="1"/>
    <xf numFmtId="0" fontId="11" fillId="3" borderId="0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Показатели агрессивности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Агрессивность!$E$21</c:f>
              <c:strCache>
                <c:ptCount val="1"/>
                <c:pt idx="0">
                  <c:v>Набранный балл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Агрессивность!$A$22:$A$29</c15:sqref>
                  </c15:fullRef>
                </c:ext>
              </c:extLst>
              <c:f>Агрессивность!$A$22:$A$29</c:f>
              <c:strCache>
                <c:ptCount val="8"/>
                <c:pt idx="0">
                  <c:v>I. ФИЗИЧЕСКАЯ АГРЕССИЯ: </c:v>
                </c:pt>
                <c:pt idx="1">
                  <c:v>II. ВЕРБАЛЬНАЯ АГРЕССИЯ</c:v>
                </c:pt>
                <c:pt idx="2">
                  <c:v>III. КОСВЕННАЯ АГРЕССИЯ</c:v>
                </c:pt>
                <c:pt idx="3">
                  <c:v>IV. НЕГАТИВИЗМ</c:v>
                </c:pt>
                <c:pt idx="4">
                  <c:v>V. РАЗДРАЖЕНИЕ </c:v>
                </c:pt>
                <c:pt idx="5">
                  <c:v>VI. ПОДОЗРИТЕЛЬНОСТЬ: </c:v>
                </c:pt>
                <c:pt idx="6">
                  <c:v>VII. ОБИДА </c:v>
                </c:pt>
                <c:pt idx="7">
                  <c:v>VIII. ЧУВСТВО ВИНЫ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Агрессивность!$E$22:$E$29</c15:sqref>
                  </c15:fullRef>
                </c:ext>
              </c:extLst>
              <c:f>Агрессивность!$E$22:$E$29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3E-4EBC-B937-E4500E1214B4}"/>
            </c:ext>
          </c:extLst>
        </c:ser>
        <c:ser>
          <c:idx val="4"/>
          <c:order val="1"/>
          <c:tx>
            <c:strRef>
              <c:f>Агрессивность!$G$21</c:f>
              <c:strCache>
                <c:ptCount val="1"/>
                <c:pt idx="0">
                  <c:v>Сильно выраженная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Агрессивность!$A$22:$A$29</c15:sqref>
                  </c15:fullRef>
                </c:ext>
              </c:extLst>
              <c:f>Агрессивность!$A$22:$A$29</c:f>
              <c:strCache>
                <c:ptCount val="8"/>
                <c:pt idx="0">
                  <c:v>I. ФИЗИЧЕСКАЯ АГРЕССИЯ: </c:v>
                </c:pt>
                <c:pt idx="1">
                  <c:v>II. ВЕРБАЛЬНАЯ АГРЕССИЯ</c:v>
                </c:pt>
                <c:pt idx="2">
                  <c:v>III. КОСВЕННАЯ АГРЕССИЯ</c:v>
                </c:pt>
                <c:pt idx="3">
                  <c:v>IV. НЕГАТИВИЗМ</c:v>
                </c:pt>
                <c:pt idx="4">
                  <c:v>V. РАЗДРАЖЕНИЕ </c:v>
                </c:pt>
                <c:pt idx="5">
                  <c:v>VI. ПОДОЗРИТЕЛЬНОСТЬ: </c:v>
                </c:pt>
                <c:pt idx="6">
                  <c:v>VII. ОБИДА </c:v>
                </c:pt>
                <c:pt idx="7">
                  <c:v>VIII. ЧУВСТВО ВИНЫ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Агрессивность!$G$22:$G$31</c15:sqref>
                  </c15:fullRef>
                </c:ext>
              </c:extLst>
              <c:f>Агрессивность!$G$22:$G$29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7-4D84-AA2F-B6B988AD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18769039"/>
        <c:axId val="882703983"/>
        <c:extLst/>
      </c:barChart>
      <c:catAx>
        <c:axId val="1018769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2703983"/>
        <c:crosses val="autoZero"/>
        <c:auto val="1"/>
        <c:lblAlgn val="ctr"/>
        <c:lblOffset val="100"/>
        <c:noMultiLvlLbl val="0"/>
      </c:catAx>
      <c:valAx>
        <c:axId val="882703983"/>
        <c:scaling>
          <c:orientation val="minMax"/>
          <c:max val="1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1876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20</xdr:row>
      <xdr:rowOff>0</xdr:rowOff>
    </xdr:from>
    <xdr:to>
      <xdr:col>67</xdr:col>
      <xdr:colOff>123825</xdr:colOff>
      <xdr:row>31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9C2F9C4-6623-455D-8721-5346E39BE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76201</xdr:rowOff>
    </xdr:from>
    <xdr:to>
      <xdr:col>0</xdr:col>
      <xdr:colOff>438150</xdr:colOff>
      <xdr:row>0</xdr:row>
      <xdr:rowOff>453391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0DB747-C60B-4507-87ED-DAB09486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1"/>
          <a:ext cx="285750" cy="377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0CA8-3234-4E16-BFAB-D5D411663637}">
  <dimension ref="B2:AE35"/>
  <sheetViews>
    <sheetView workbookViewId="0">
      <selection activeCell="E31" sqref="E31"/>
    </sheetView>
  </sheetViews>
  <sheetFormatPr defaultRowHeight="15" x14ac:dyDescent="0.25"/>
  <cols>
    <col min="13" max="13" width="25" customWidth="1"/>
    <col min="14" max="14" width="29.140625" customWidth="1"/>
    <col min="15" max="15" width="23" customWidth="1"/>
  </cols>
  <sheetData>
    <row r="2" spans="2:29" x14ac:dyDescent="0.25">
      <c r="O2" s="7" t="s">
        <v>0</v>
      </c>
      <c r="AC2" t="s">
        <v>25</v>
      </c>
    </row>
    <row r="3" spans="2:29" x14ac:dyDescent="0.25">
      <c r="B3" s="2">
        <v>1</v>
      </c>
      <c r="C3" s="2">
        <v>1</v>
      </c>
      <c r="D3" s="2">
        <v>16</v>
      </c>
      <c r="E3" s="2">
        <v>1</v>
      </c>
      <c r="F3" s="2">
        <v>31</v>
      </c>
      <c r="G3" s="2">
        <v>1</v>
      </c>
      <c r="H3" s="2">
        <v>46</v>
      </c>
      <c r="I3" s="2">
        <v>1</v>
      </c>
      <c r="J3" s="2">
        <v>61</v>
      </c>
      <c r="K3" s="2">
        <v>1</v>
      </c>
      <c r="O3" s="7" t="s">
        <v>4</v>
      </c>
      <c r="P3" s="1">
        <f t="shared" ref="P3:P10" si="0">IF(C3=1,1,IF(C3=2,0,""))</f>
        <v>1</v>
      </c>
      <c r="Q3" s="1">
        <f>IF(E12=1,1,IF(E12=2,0,""))</f>
        <v>1</v>
      </c>
      <c r="R3" s="1">
        <f>IF(G5=1,1,IF(G5=2,0,""))</f>
        <v>1</v>
      </c>
      <c r="S3" s="1">
        <f>IF(I5=1,1,IF(I5=2,0,""))</f>
        <v>1</v>
      </c>
      <c r="T3" s="1">
        <f>IF(I12=1,1,IF(I12=2,0,""))</f>
        <v>1</v>
      </c>
      <c r="U3" s="1">
        <f>IF(K4=1,1,IF(K4=2,0,""))</f>
        <v>1</v>
      </c>
      <c r="V3" s="1">
        <f>IF(K10=1,1,IF(K10=2,0,""))</f>
        <v>1</v>
      </c>
      <c r="W3" s="8">
        <f>IF(C11=2,1,IF(C11=1,0,""))</f>
        <v>1</v>
      </c>
      <c r="X3" s="8">
        <f>IF(E4=2,1,IF(E4=1,0,""))</f>
        <v>1</v>
      </c>
      <c r="Y3" s="8">
        <f>IF(G13=2,1,IF(G13=1,0,""))</f>
        <v>1</v>
      </c>
      <c r="AC3" s="12">
        <f>SUM(P3:Y3)</f>
        <v>10</v>
      </c>
    </row>
    <row r="4" spans="2:29" x14ac:dyDescent="0.25">
      <c r="B4" s="2">
        <v>2</v>
      </c>
      <c r="C4" s="2">
        <v>1</v>
      </c>
      <c r="D4" s="2">
        <v>17</v>
      </c>
      <c r="E4" s="2">
        <v>2</v>
      </c>
      <c r="F4" s="2">
        <v>32</v>
      </c>
      <c r="G4" s="2">
        <v>1</v>
      </c>
      <c r="H4" s="2">
        <v>47</v>
      </c>
      <c r="I4" s="2">
        <v>1</v>
      </c>
      <c r="J4" s="2">
        <v>62</v>
      </c>
      <c r="K4" s="2">
        <v>1</v>
      </c>
      <c r="O4" s="7" t="s">
        <v>7</v>
      </c>
      <c r="P4" s="9">
        <f t="shared" si="0"/>
        <v>1</v>
      </c>
      <c r="Q4" s="9">
        <f>IF(E5=1,1,IF(E5=2,0,""))</f>
        <v>1</v>
      </c>
      <c r="R4" s="9">
        <f>IF(G6=1,1,IF(G6=2,0,""))</f>
        <v>1</v>
      </c>
      <c r="S4" s="9">
        <f>IF(G14=1,1,IF(G14=2,0,""))</f>
        <v>1</v>
      </c>
      <c r="T4" s="9">
        <f>IF(I13=1,1,IF(I13=2,0,""))</f>
        <v>1</v>
      </c>
      <c r="U4" s="9">
        <f>IF(K5=1,1,IF(K5=2,0,""))</f>
        <v>1</v>
      </c>
      <c r="V4" s="10">
        <f>IF(C12=2,1,IF(C12=1,0,""))</f>
        <v>1</v>
      </c>
      <c r="W4" s="10">
        <f>IF(E13=2,1,IF(E13=1,0,""))</f>
        <v>1</v>
      </c>
      <c r="X4" s="10">
        <f>IF(I6=2,1,IF(I6=1,0,""))</f>
        <v>1</v>
      </c>
      <c r="AC4" s="12">
        <f t="shared" ref="AC4:AC10" si="1">SUM(P4:Y4)</f>
        <v>9</v>
      </c>
    </row>
    <row r="5" spans="2:29" x14ac:dyDescent="0.25">
      <c r="B5" s="2">
        <v>3</v>
      </c>
      <c r="C5" s="2">
        <v>1</v>
      </c>
      <c r="D5" s="2">
        <v>18</v>
      </c>
      <c r="E5" s="2">
        <v>1</v>
      </c>
      <c r="F5" s="2">
        <v>33</v>
      </c>
      <c r="G5" s="2">
        <v>1</v>
      </c>
      <c r="H5" s="2">
        <v>48</v>
      </c>
      <c r="I5" s="2">
        <v>1</v>
      </c>
      <c r="J5" s="2">
        <v>63</v>
      </c>
      <c r="K5" s="2">
        <v>1</v>
      </c>
      <c r="O5" s="7" t="s">
        <v>10</v>
      </c>
      <c r="P5" s="1">
        <f t="shared" si="0"/>
        <v>1</v>
      </c>
      <c r="Q5" s="1">
        <f>IF(E6=1,1,IF(E6=2,0,""))</f>
        <v>1</v>
      </c>
      <c r="R5" s="1">
        <f>IF(E14=1,1,IF(E14=2,0,""))</f>
        <v>1</v>
      </c>
      <c r="S5" s="1">
        <f>IF(G15=1,1,IF(G15=2,0,""))</f>
        <v>1</v>
      </c>
      <c r="T5" s="1">
        <f>IF(I7=1,1,IF(I7=2,0,""))</f>
        <v>1</v>
      </c>
      <c r="U5" s="1">
        <f>IF(I14=1,1,IF(I14=2,0,""))</f>
        <v>1</v>
      </c>
      <c r="V5" s="1">
        <f>IF(K6=1,1,IF(K6=2,0,""))</f>
        <v>1</v>
      </c>
      <c r="W5" s="1">
        <f>IF(K14=1,1,IF(K14=2,0,""))</f>
        <v>1</v>
      </c>
      <c r="X5" s="8">
        <f>IF(C13=2,1,IF(C13=1,0,""))</f>
        <v>1</v>
      </c>
      <c r="Y5" s="8">
        <f>IF(G7=2,1,IF(G7=1,0,""))</f>
        <v>1</v>
      </c>
      <c r="Z5" s="8">
        <f>IF(K11=2,1,IF(K11=1,0,""))</f>
        <v>1</v>
      </c>
      <c r="AC5" s="12">
        <f t="shared" si="1"/>
        <v>10</v>
      </c>
    </row>
    <row r="6" spans="2:29" x14ac:dyDescent="0.25">
      <c r="B6" s="2">
        <v>4</v>
      </c>
      <c r="C6" s="2">
        <v>1</v>
      </c>
      <c r="D6" s="2">
        <v>19</v>
      </c>
      <c r="E6" s="2">
        <v>1</v>
      </c>
      <c r="F6" s="2">
        <v>34</v>
      </c>
      <c r="G6" s="2">
        <v>1</v>
      </c>
      <c r="H6" s="2">
        <v>49</v>
      </c>
      <c r="I6" s="2">
        <v>2</v>
      </c>
      <c r="J6" s="2">
        <v>64</v>
      </c>
      <c r="K6" s="2">
        <v>1</v>
      </c>
      <c r="O6" s="7" t="s">
        <v>13</v>
      </c>
      <c r="P6" s="9">
        <f t="shared" si="0"/>
        <v>1</v>
      </c>
      <c r="Q6" s="9">
        <f>IF(C14=1,1,IF(C14=2,0,""))</f>
        <v>1</v>
      </c>
      <c r="R6" s="9">
        <f>IF(E7=1,1,IF(E7=2,0,""))</f>
        <v>1</v>
      </c>
      <c r="S6" s="9">
        <f>IF(E10=1,1,IF(E10=2,0,""))</f>
        <v>1</v>
      </c>
      <c r="T6" s="9">
        <f>IF(G8=1,1,IF(G8=2,0,""))</f>
        <v>1</v>
      </c>
      <c r="AC6" s="12">
        <f t="shared" si="1"/>
        <v>5</v>
      </c>
    </row>
    <row r="7" spans="2:29" x14ac:dyDescent="0.25">
      <c r="B7" s="2">
        <v>5</v>
      </c>
      <c r="C7" s="2">
        <v>1</v>
      </c>
      <c r="D7" s="2">
        <v>20</v>
      </c>
      <c r="E7" s="2">
        <v>1</v>
      </c>
      <c r="F7" s="2">
        <v>35</v>
      </c>
      <c r="G7" s="2">
        <v>2</v>
      </c>
      <c r="H7" s="2">
        <v>50</v>
      </c>
      <c r="I7" s="2">
        <v>1</v>
      </c>
      <c r="J7" s="2">
        <v>65</v>
      </c>
      <c r="K7" s="2">
        <v>2</v>
      </c>
      <c r="O7" s="7" t="s">
        <v>15</v>
      </c>
      <c r="P7" s="9">
        <f t="shared" si="0"/>
        <v>1</v>
      </c>
      <c r="Q7" s="9">
        <f>IF(C15=1,1,IF(C15=2,0,""))</f>
        <v>1</v>
      </c>
      <c r="R7" s="9">
        <f>IF(E8=1,1,IF(E8=2,0,""))</f>
        <v>1</v>
      </c>
      <c r="S7" s="9">
        <f>IF(E16=1,1,IF(E16=2,0,""))</f>
        <v>1</v>
      </c>
      <c r="T7" s="9">
        <f>IF(G9=1,1,IF(G9=2,0,""))</f>
        <v>1</v>
      </c>
      <c r="U7" s="9">
        <f>IF(I8=1,1,IF(I8=2,0,""))</f>
        <v>1</v>
      </c>
      <c r="V7" s="9">
        <f>IF(I15=1,1,IF(I15=2,0,""))</f>
        <v>1</v>
      </c>
      <c r="W7" s="10">
        <f>IF(G16=2,1,IF(G16=1,0,""))</f>
        <v>1</v>
      </c>
      <c r="AC7" s="12">
        <f t="shared" si="1"/>
        <v>8</v>
      </c>
    </row>
    <row r="8" spans="2:29" x14ac:dyDescent="0.25">
      <c r="B8" s="2">
        <v>6</v>
      </c>
      <c r="C8" s="2">
        <v>1</v>
      </c>
      <c r="D8" s="2">
        <v>21</v>
      </c>
      <c r="E8" s="2">
        <v>1</v>
      </c>
      <c r="F8" s="2">
        <v>36</v>
      </c>
      <c r="G8" s="2">
        <v>1</v>
      </c>
      <c r="H8" s="2">
        <v>51</v>
      </c>
      <c r="I8" s="2">
        <v>1</v>
      </c>
      <c r="J8" s="2">
        <v>66</v>
      </c>
      <c r="K8" s="2">
        <v>2</v>
      </c>
      <c r="O8" s="7" t="s">
        <v>17</v>
      </c>
      <c r="P8" s="9">
        <f t="shared" si="0"/>
        <v>1</v>
      </c>
      <c r="Q8" s="9">
        <f>IF(C16=1,1,IF(C16=2,0,""))</f>
        <v>1</v>
      </c>
      <c r="R8" s="9">
        <f>IF(E9=1,1,IF(E9=2,0,""))</f>
        <v>1</v>
      </c>
      <c r="S8" s="9">
        <f>IF(E17=1,1,IF(E17=2,0,""))</f>
        <v>1</v>
      </c>
      <c r="T8" s="9">
        <f>IF(G10=1,1,IF(G10=2,0,""))</f>
        <v>1</v>
      </c>
      <c r="U8" s="9">
        <f>IF(G17=1,1,IF(G17=2,0,""))</f>
        <v>1</v>
      </c>
      <c r="V8" s="9">
        <f>IF(I9=1,1,IF(I9=2,0,""))</f>
        <v>1</v>
      </c>
      <c r="W8" s="9">
        <f>IF(I16=1,1,IF(I16=2,0,""))</f>
        <v>1</v>
      </c>
      <c r="X8" s="10">
        <f>IF(K7=2,1,IF(K7=1,0,""))</f>
        <v>1</v>
      </c>
      <c r="Y8" s="10">
        <f>IF(K12=2,1,IF(K12=1,0,""))</f>
        <v>1</v>
      </c>
      <c r="AC8" s="12">
        <f t="shared" si="1"/>
        <v>10</v>
      </c>
    </row>
    <row r="9" spans="2:29" x14ac:dyDescent="0.25">
      <c r="B9" s="2">
        <v>7</v>
      </c>
      <c r="C9" s="2">
        <v>1</v>
      </c>
      <c r="D9" s="2">
        <v>22</v>
      </c>
      <c r="E9" s="2">
        <v>1</v>
      </c>
      <c r="F9" s="2">
        <v>37</v>
      </c>
      <c r="G9" s="2">
        <v>1</v>
      </c>
      <c r="H9" s="2">
        <v>52</v>
      </c>
      <c r="I9" s="2">
        <v>1</v>
      </c>
      <c r="J9" s="2">
        <v>67</v>
      </c>
      <c r="K9" s="2">
        <v>1</v>
      </c>
      <c r="O9" s="7" t="s">
        <v>20</v>
      </c>
      <c r="P9" s="1">
        <f t="shared" si="0"/>
        <v>1</v>
      </c>
      <c r="Q9" s="1">
        <f>IF(C17=1,1,IF(C17=2,0,""))</f>
        <v>1</v>
      </c>
      <c r="R9" s="1">
        <f>IF(E15=1,1,IF(E15=2,0,""))</f>
        <v>1</v>
      </c>
      <c r="S9" s="1">
        <f>IF(G3=1,1,IF(G3=2,0,""))</f>
        <v>1</v>
      </c>
      <c r="T9" s="1">
        <f>IF(I3=1,1,IF(I3=2,0,""))</f>
        <v>1</v>
      </c>
      <c r="U9" s="1">
        <f>IF(I10=1,1,IF(I10=2,0,""))</f>
        <v>1</v>
      </c>
      <c r="V9" s="1">
        <f>IF(I17=1,1,IF(I17=2,0,""))</f>
        <v>1</v>
      </c>
      <c r="W9" s="1">
        <f>IF(K13=1,1,IF(K13=2,0,""))</f>
        <v>1</v>
      </c>
      <c r="X9" s="1">
        <f>IF(K15=1,1,IF(K15=2,0,""))</f>
        <v>1</v>
      </c>
      <c r="Y9" s="8">
        <f>IF(G11=2,1,IF(G11=1,0,""))</f>
        <v>1</v>
      </c>
      <c r="Z9" s="8">
        <f>IF(K8=2,1,IF(K8=1,0,""))</f>
        <v>1</v>
      </c>
      <c r="AA9" s="8">
        <f>IF(K16=2,1,IF(K16=1,0,""))</f>
        <v>1</v>
      </c>
      <c r="AB9" s="11">
        <f>IF(K17=2,1,IF(K17=1,0,""))</f>
        <v>1</v>
      </c>
      <c r="AC9" s="12">
        <f t="shared" si="1"/>
        <v>10</v>
      </c>
    </row>
    <row r="10" spans="2:29" x14ac:dyDescent="0.25">
      <c r="B10" s="2">
        <v>8</v>
      </c>
      <c r="C10" s="2">
        <v>1</v>
      </c>
      <c r="D10" s="2">
        <v>23</v>
      </c>
      <c r="E10" s="2">
        <v>1</v>
      </c>
      <c r="F10" s="2">
        <v>38</v>
      </c>
      <c r="G10" s="2">
        <v>1</v>
      </c>
      <c r="H10" s="2">
        <v>53</v>
      </c>
      <c r="I10" s="2">
        <v>1</v>
      </c>
      <c r="J10" s="2">
        <v>68</v>
      </c>
      <c r="K10" s="2">
        <v>1</v>
      </c>
      <c r="O10" s="7" t="s">
        <v>23</v>
      </c>
      <c r="P10" s="1">
        <f t="shared" si="0"/>
        <v>1</v>
      </c>
      <c r="Q10" s="1">
        <f>IF(E3=1,1,IF(E3=2,0,""))</f>
        <v>1</v>
      </c>
      <c r="R10" s="1">
        <f>IF(E11=1,1,IF(E11=2,0,""))</f>
        <v>1</v>
      </c>
      <c r="S10" s="1">
        <f>IF(G4=1,1,IF(G4=2,0,""))</f>
        <v>1</v>
      </c>
      <c r="T10" s="1">
        <f>IF(G12=1,1,IF(G12=2,0,""))</f>
        <v>1</v>
      </c>
      <c r="U10" s="1">
        <f>IF(I4=1,1,IF(I4=2,0,""))</f>
        <v>1</v>
      </c>
      <c r="V10" s="1">
        <f>IF(I11=1,1,IF(I11=2,0,""))</f>
        <v>1</v>
      </c>
      <c r="W10" s="1">
        <f>IF(K3=1,1,IF(K3=2,0,""))</f>
        <v>1</v>
      </c>
      <c r="X10" s="1">
        <f>IF(K9=1,1,IF(K9=2,0,""))</f>
        <v>1</v>
      </c>
      <c r="AC10" s="12">
        <f t="shared" si="1"/>
        <v>9</v>
      </c>
    </row>
    <row r="11" spans="2:29" x14ac:dyDescent="0.25">
      <c r="B11" s="2">
        <v>9</v>
      </c>
      <c r="C11" s="2">
        <v>2</v>
      </c>
      <c r="D11" s="2">
        <v>24</v>
      </c>
      <c r="E11" s="2">
        <v>1</v>
      </c>
      <c r="F11" s="2">
        <v>39</v>
      </c>
      <c r="G11" s="2">
        <v>2</v>
      </c>
      <c r="H11" s="2">
        <v>54</v>
      </c>
      <c r="I11" s="2">
        <v>1</v>
      </c>
      <c r="J11" s="2">
        <v>69</v>
      </c>
      <c r="K11" s="2">
        <v>2</v>
      </c>
    </row>
    <row r="12" spans="2:29" x14ac:dyDescent="0.25">
      <c r="B12" s="2">
        <v>10</v>
      </c>
      <c r="C12" s="2">
        <v>2</v>
      </c>
      <c r="D12" s="2">
        <v>25</v>
      </c>
      <c r="E12" s="2">
        <v>1</v>
      </c>
      <c r="F12" s="2">
        <v>40</v>
      </c>
      <c r="G12" s="2">
        <v>1</v>
      </c>
      <c r="H12" s="2">
        <v>55</v>
      </c>
      <c r="I12" s="2">
        <v>1</v>
      </c>
      <c r="J12" s="2">
        <v>70</v>
      </c>
      <c r="K12" s="2">
        <v>2</v>
      </c>
    </row>
    <row r="13" spans="2:29" x14ac:dyDescent="0.25">
      <c r="B13" s="2">
        <v>11</v>
      </c>
      <c r="C13" s="2">
        <v>2</v>
      </c>
      <c r="D13" s="2">
        <v>26</v>
      </c>
      <c r="E13" s="2">
        <v>2</v>
      </c>
      <c r="F13" s="2">
        <v>41</v>
      </c>
      <c r="G13" s="2">
        <v>2</v>
      </c>
      <c r="H13" s="2">
        <v>56</v>
      </c>
      <c r="I13" s="2">
        <v>1</v>
      </c>
      <c r="J13" s="2">
        <v>71</v>
      </c>
      <c r="K13" s="2">
        <v>1</v>
      </c>
    </row>
    <row r="14" spans="2:29" x14ac:dyDescent="0.25">
      <c r="B14" s="2">
        <v>12</v>
      </c>
      <c r="C14" s="2">
        <v>1</v>
      </c>
      <c r="D14" s="2">
        <v>27</v>
      </c>
      <c r="E14" s="2">
        <v>1</v>
      </c>
      <c r="F14" s="2">
        <v>42</v>
      </c>
      <c r="G14" s="2">
        <v>1</v>
      </c>
      <c r="H14" s="2">
        <v>57</v>
      </c>
      <c r="I14" s="2">
        <v>1</v>
      </c>
      <c r="J14" s="2">
        <v>72</v>
      </c>
      <c r="K14" s="2">
        <v>1</v>
      </c>
    </row>
    <row r="15" spans="2:29" x14ac:dyDescent="0.25">
      <c r="B15" s="2">
        <v>13</v>
      </c>
      <c r="C15" s="2">
        <v>1</v>
      </c>
      <c r="D15" s="2">
        <v>28</v>
      </c>
      <c r="E15" s="2">
        <v>1</v>
      </c>
      <c r="F15" s="2">
        <v>43</v>
      </c>
      <c r="G15" s="2">
        <v>1</v>
      </c>
      <c r="H15" s="2">
        <v>58</v>
      </c>
      <c r="I15" s="2">
        <v>1</v>
      </c>
      <c r="J15" s="2">
        <v>73</v>
      </c>
      <c r="K15" s="2">
        <v>1</v>
      </c>
    </row>
    <row r="16" spans="2:29" x14ac:dyDescent="0.25">
      <c r="B16" s="2">
        <v>14</v>
      </c>
      <c r="C16" s="2">
        <v>1</v>
      </c>
      <c r="D16" s="2">
        <v>29</v>
      </c>
      <c r="E16" s="2">
        <v>1</v>
      </c>
      <c r="F16" s="2">
        <v>44</v>
      </c>
      <c r="G16" s="2">
        <v>2</v>
      </c>
      <c r="H16" s="2">
        <v>59</v>
      </c>
      <c r="I16" s="2">
        <v>1</v>
      </c>
      <c r="J16" s="2">
        <v>74</v>
      </c>
      <c r="K16" s="2">
        <v>2</v>
      </c>
    </row>
    <row r="17" spans="2:31" x14ac:dyDescent="0.25">
      <c r="B17" s="2">
        <v>15</v>
      </c>
      <c r="C17" s="2">
        <v>1</v>
      </c>
      <c r="D17" s="2">
        <v>30</v>
      </c>
      <c r="E17" s="2">
        <v>1</v>
      </c>
      <c r="F17" s="2">
        <v>45</v>
      </c>
      <c r="G17" s="2">
        <v>1</v>
      </c>
      <c r="H17" s="2">
        <v>60</v>
      </c>
      <c r="I17" s="2">
        <v>1</v>
      </c>
      <c r="J17" s="2">
        <v>75</v>
      </c>
      <c r="K17" s="2">
        <v>2</v>
      </c>
    </row>
    <row r="21" spans="2:31" ht="15.75" x14ac:dyDescent="0.25">
      <c r="B21" s="3"/>
      <c r="M21" s="7" t="s">
        <v>0</v>
      </c>
      <c r="N21" s="7" t="s">
        <v>1</v>
      </c>
      <c r="O21" s="7" t="s">
        <v>2</v>
      </c>
      <c r="P21" s="7" t="s">
        <v>3</v>
      </c>
    </row>
    <row r="22" spans="2:31" ht="15.75" x14ac:dyDescent="0.25">
      <c r="B22" s="4"/>
      <c r="M22" s="7" t="s">
        <v>4</v>
      </c>
      <c r="N22" s="7" t="s">
        <v>5</v>
      </c>
      <c r="O22" s="7" t="s">
        <v>6</v>
      </c>
      <c r="P22" s="7">
        <v>10</v>
      </c>
      <c r="R22" s="13"/>
      <c r="AA22" s="13"/>
    </row>
    <row r="23" spans="2:31" ht="15.75" x14ac:dyDescent="0.25">
      <c r="B23" s="3"/>
      <c r="M23" s="7" t="s">
        <v>7</v>
      </c>
      <c r="N23" s="7" t="s">
        <v>8</v>
      </c>
      <c r="O23" s="7" t="s">
        <v>9</v>
      </c>
      <c r="P23" s="7">
        <v>8</v>
      </c>
      <c r="R23" s="14"/>
      <c r="AA23" s="13"/>
    </row>
    <row r="24" spans="2:31" ht="15.75" x14ac:dyDescent="0.25">
      <c r="B24" s="4"/>
      <c r="M24" s="7" t="s">
        <v>10</v>
      </c>
      <c r="N24" s="7" t="s">
        <v>11</v>
      </c>
      <c r="O24" s="7" t="s">
        <v>12</v>
      </c>
      <c r="P24" s="7">
        <v>11</v>
      </c>
      <c r="AA24" s="13"/>
      <c r="AE24" s="14"/>
    </row>
    <row r="25" spans="2:31" ht="15.75" x14ac:dyDescent="0.25">
      <c r="B25" s="3"/>
      <c r="M25" s="7" t="s">
        <v>13</v>
      </c>
      <c r="N25" s="7" t="s">
        <v>14</v>
      </c>
      <c r="O25" s="7"/>
      <c r="P25" s="7">
        <v>20</v>
      </c>
      <c r="AA25" s="13"/>
      <c r="AE25" s="14"/>
    </row>
    <row r="26" spans="2:31" ht="15.75" x14ac:dyDescent="0.25">
      <c r="B26" s="5"/>
      <c r="M26" s="7" t="s">
        <v>15</v>
      </c>
      <c r="N26" s="7" t="s">
        <v>16</v>
      </c>
      <c r="O26" s="7">
        <v>44</v>
      </c>
      <c r="P26" s="7">
        <v>9</v>
      </c>
      <c r="AA26" s="13"/>
      <c r="AE26" s="14"/>
    </row>
    <row r="27" spans="2:31" ht="15.75" x14ac:dyDescent="0.25">
      <c r="B27" s="3"/>
      <c r="C27" s="3"/>
      <c r="M27" s="7" t="s">
        <v>17</v>
      </c>
      <c r="N27" s="7" t="s">
        <v>18</v>
      </c>
      <c r="O27" s="7" t="s">
        <v>19</v>
      </c>
      <c r="P27" s="7">
        <v>10</v>
      </c>
      <c r="AA27" s="13"/>
      <c r="AE27" s="13"/>
    </row>
    <row r="28" spans="2:31" ht="15.75" x14ac:dyDescent="0.25">
      <c r="B28" s="3"/>
      <c r="C28" s="3"/>
      <c r="M28" s="7" t="s">
        <v>20</v>
      </c>
      <c r="N28" s="7" t="s">
        <v>21</v>
      </c>
      <c r="O28" s="7" t="s">
        <v>22</v>
      </c>
      <c r="P28" s="7">
        <v>13</v>
      </c>
      <c r="AA28" s="13"/>
      <c r="AE28" s="14"/>
    </row>
    <row r="29" spans="2:31" ht="15.75" x14ac:dyDescent="0.25">
      <c r="B29" s="6"/>
      <c r="M29" s="7" t="s">
        <v>23</v>
      </c>
      <c r="N29" s="7" t="s">
        <v>24</v>
      </c>
      <c r="O29" s="7"/>
      <c r="P29" s="7">
        <v>11</v>
      </c>
      <c r="AA29" s="13"/>
      <c r="AE29" s="14"/>
    </row>
    <row r="30" spans="2:31" ht="15.75" x14ac:dyDescent="0.25">
      <c r="B30" s="3"/>
      <c r="C30" s="3"/>
    </row>
    <row r="31" spans="2:31" ht="15.75" x14ac:dyDescent="0.25">
      <c r="B31" s="4"/>
    </row>
    <row r="32" spans="2:31" ht="15.75" x14ac:dyDescent="0.25">
      <c r="B32" s="3"/>
      <c r="C32" s="3"/>
    </row>
    <row r="33" spans="2:3" ht="15.75" x14ac:dyDescent="0.25">
      <c r="B33" s="4"/>
    </row>
    <row r="34" spans="2:3" ht="15.75" x14ac:dyDescent="0.25">
      <c r="B34" s="3"/>
      <c r="C34" s="3"/>
    </row>
    <row r="35" spans="2:3" ht="15.75" x14ac:dyDescent="0.25">
      <c r="B35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FBEC-05AA-417B-A24B-CEFDB118BB1B}">
  <dimension ref="A1:BO42"/>
  <sheetViews>
    <sheetView tabSelected="1" workbookViewId="0">
      <selection activeCell="C4" sqref="C4"/>
    </sheetView>
  </sheetViews>
  <sheetFormatPr defaultRowHeight="15" x14ac:dyDescent="0.25"/>
  <cols>
    <col min="2" max="2" width="10.140625" bestFit="1" customWidth="1"/>
    <col min="3" max="3" width="6.28515625" bestFit="1" customWidth="1"/>
    <col min="4" max="4" width="10.140625" bestFit="1" customWidth="1"/>
    <col min="5" max="5" width="6.28515625" bestFit="1" customWidth="1"/>
    <col min="6" max="6" width="10.140625" bestFit="1" customWidth="1"/>
    <col min="7" max="7" width="6.28515625" bestFit="1" customWidth="1"/>
    <col min="8" max="8" width="10.140625" bestFit="1" customWidth="1"/>
    <col min="9" max="9" width="6.28515625" bestFit="1" customWidth="1"/>
    <col min="10" max="10" width="10.140625" bestFit="1" customWidth="1"/>
    <col min="11" max="11" width="6.28515625" bestFit="1" customWidth="1"/>
    <col min="13" max="15" width="9.140625" hidden="1" customWidth="1"/>
    <col min="16" max="29" width="5.7109375" hidden="1" customWidth="1"/>
    <col min="30" max="50" width="9.140625" hidden="1" customWidth="1"/>
    <col min="51" max="52" width="9.140625" customWidth="1"/>
  </cols>
  <sheetData>
    <row r="1" spans="1:50" ht="42" customHeight="1" thickBot="1" x14ac:dyDescent="0.35">
      <c r="A1" s="37"/>
      <c r="B1" s="68" t="s">
        <v>59</v>
      </c>
      <c r="C1" s="69"/>
      <c r="D1" s="69"/>
      <c r="E1" s="69"/>
      <c r="F1" s="69"/>
      <c r="G1" s="69"/>
      <c r="H1" s="69"/>
      <c r="I1" s="69"/>
      <c r="J1" s="69"/>
      <c r="K1" s="70"/>
    </row>
    <row r="2" spans="1:50" ht="39" customHeight="1" thickBot="1" x14ac:dyDescent="0.35">
      <c r="A2" s="64"/>
      <c r="B2" s="65" t="s">
        <v>60</v>
      </c>
      <c r="C2" s="66"/>
      <c r="D2" s="66"/>
      <c r="E2" s="66"/>
      <c r="F2" s="66"/>
      <c r="G2" s="66"/>
      <c r="H2" s="66"/>
      <c r="I2" s="66"/>
      <c r="J2" s="66"/>
      <c r="K2" s="67"/>
      <c r="M2" s="71" t="s">
        <v>0</v>
      </c>
      <c r="N2" s="71"/>
      <c r="O2" s="71"/>
      <c r="AD2" s="20" t="s">
        <v>37</v>
      </c>
      <c r="AE2" s="21" t="s">
        <v>38</v>
      </c>
      <c r="AF2" s="8" t="s">
        <v>42</v>
      </c>
      <c r="AG2" s="8" t="s">
        <v>39</v>
      </c>
      <c r="AH2" s="8" t="s">
        <v>40</v>
      </c>
      <c r="AI2" s="8" t="s">
        <v>41</v>
      </c>
      <c r="AK2" s="8" t="s">
        <v>46</v>
      </c>
      <c r="AL2" s="8" t="s">
        <v>39</v>
      </c>
      <c r="AM2" s="8" t="s">
        <v>40</v>
      </c>
      <c r="AN2" s="20" t="s">
        <v>56</v>
      </c>
      <c r="AO2" s="8" t="s">
        <v>57</v>
      </c>
      <c r="AP2" s="20" t="s">
        <v>58</v>
      </c>
      <c r="AR2" s="8" t="s">
        <v>45</v>
      </c>
      <c r="AS2" s="10" t="s">
        <v>39</v>
      </c>
      <c r="AT2" s="10" t="s">
        <v>40</v>
      </c>
      <c r="AU2" s="10"/>
      <c r="AV2" s="10"/>
      <c r="AW2" s="10" t="s">
        <v>41</v>
      </c>
    </row>
    <row r="3" spans="1:50" ht="15.75" thickBot="1" x14ac:dyDescent="0.3">
      <c r="A3" s="64"/>
      <c r="B3" s="26" t="s">
        <v>34</v>
      </c>
      <c r="C3" s="16" t="s">
        <v>35</v>
      </c>
      <c r="D3" s="16" t="s">
        <v>34</v>
      </c>
      <c r="E3" s="16" t="s">
        <v>35</v>
      </c>
      <c r="F3" s="16" t="s">
        <v>34</v>
      </c>
      <c r="G3" s="16" t="s">
        <v>35</v>
      </c>
      <c r="H3" s="16" t="s">
        <v>34</v>
      </c>
      <c r="I3" s="16" t="s">
        <v>35</v>
      </c>
      <c r="J3" s="16" t="s">
        <v>34</v>
      </c>
      <c r="K3" s="16" t="s">
        <v>35</v>
      </c>
      <c r="M3" s="61" t="s">
        <v>4</v>
      </c>
      <c r="N3" s="62"/>
      <c r="O3" s="63"/>
      <c r="P3" s="9" t="str">
        <f>IF(C4=1,1,IF(C4=2,0,""))</f>
        <v/>
      </c>
      <c r="Q3" s="10" t="str">
        <f>IF(C12=2,1,IF(C12=1,0,""))</f>
        <v/>
      </c>
      <c r="R3" s="10" t="str">
        <f>IF(E5=2,1,IF(E5=1,0,""))</f>
        <v/>
      </c>
      <c r="S3" s="9" t="str">
        <f>IF(E13=1,1,IF(E13=2,0,""))</f>
        <v/>
      </c>
      <c r="T3" s="9" t="str">
        <f>IF(G6=1,1,IF(G6=2,0,""))</f>
        <v/>
      </c>
      <c r="U3" s="9" t="str">
        <f>IF(G14=1,1,IF(G14=2,0,""))</f>
        <v/>
      </c>
      <c r="V3" s="9" t="str">
        <f>IF(I6=1,1,IF(I6=2,0,""))</f>
        <v/>
      </c>
      <c r="W3" s="9" t="str">
        <f>IF(I13=1,1,IF(I13=2,0,""))</f>
        <v/>
      </c>
      <c r="X3" s="9" t="str">
        <f>IF(K5=1,1,IF(K5=2,0,""))</f>
        <v/>
      </c>
      <c r="Y3" s="9" t="str">
        <f>IF(K11=1,1,IF(K11=2,0,""))</f>
        <v/>
      </c>
      <c r="AD3" s="19">
        <f>SUM(P3:Y3)</f>
        <v>0</v>
      </c>
      <c r="AE3" s="12">
        <v>10</v>
      </c>
      <c r="AF3" s="12">
        <f>AD3*AE3</f>
        <v>0</v>
      </c>
      <c r="AG3" s="8" t="str">
        <f>IF(AND(AF3&gt;0,AF3&lt;38),"низкая","")</f>
        <v/>
      </c>
      <c r="AH3" s="8" t="str">
        <f>IF(AND(AF3&gt;37,AF3&lt;76),"средняя","")</f>
        <v/>
      </c>
      <c r="AI3" s="8" t="str">
        <f>IF(AND(AF3&gt;75,AF3&lt;111),"высокая","")</f>
        <v/>
      </c>
      <c r="AJ3" s="1" t="str">
        <f>AG3&amp;""&amp;AH3&amp;""&amp;AI3</f>
        <v/>
      </c>
      <c r="AK3" s="8">
        <f>(AF3+AF4+AF5)/3</f>
        <v>0</v>
      </c>
      <c r="AL3" s="8" t="str">
        <f>IF(AND(AK3&gt;0,AK3&lt;28),"низкий уровень","")</f>
        <v/>
      </c>
      <c r="AM3" s="8" t="str">
        <f>IF(AND(AK3&gt;27,AK3&lt;50),"средний уровень","")</f>
        <v/>
      </c>
      <c r="AN3" s="8" t="str">
        <f>IF(AND(AK3&gt;49,AK3&lt;72),"повышенный уровень","")</f>
        <v/>
      </c>
      <c r="AO3" s="8" t="str">
        <f>IF(AND(AK3&gt;71,AK3&lt;83),"высокий уровень","")</f>
        <v/>
      </c>
      <c r="AP3" s="8" t="str">
        <f>IF(AND(AK3&gt;82,AK3&lt;102),"очень высокий уровень","")</f>
        <v/>
      </c>
      <c r="AQ3" s="1" t="str">
        <f>AL3&amp;""&amp;AM3&amp;""&amp;AN3&amp;""&amp;AO3&amp;""&amp;AP3</f>
        <v/>
      </c>
      <c r="AR3" s="8">
        <f>(AF8+AF9)/2</f>
        <v>0</v>
      </c>
      <c r="AS3" s="8" t="str">
        <f>IF(AND(AR3&gt;0,AR3&lt;15),"низкий уровень","")</f>
        <v/>
      </c>
      <c r="AT3" s="8" t="str">
        <f>IF(AND(AR3&gt;14,AR3&lt;37),"средний уровень","")</f>
        <v/>
      </c>
      <c r="AU3" s="8" t="str">
        <f>IF(AND(AR3&gt;36,AR3&lt;48),"повышенный уровень","")</f>
        <v/>
      </c>
      <c r="AV3" s="8" t="str">
        <f>IF(AND(AR3&gt;58,AR3&lt;70),"высокий уровень","")</f>
        <v/>
      </c>
      <c r="AW3" s="8" t="str">
        <f>IF(AND(AR3&gt;69,AR3&lt;103),"очень высокий уровень","")</f>
        <v/>
      </c>
      <c r="AX3" s="1" t="str">
        <f>AS3&amp;""&amp;AT3&amp;""&amp;AU3&amp;""&amp;AV3&amp;""&amp;AW3</f>
        <v/>
      </c>
    </row>
    <row r="4" spans="1:50" ht="15.75" thickBot="1" x14ac:dyDescent="0.3">
      <c r="A4" s="64"/>
      <c r="B4" s="27">
        <v>1</v>
      </c>
      <c r="C4" s="33"/>
      <c r="D4" s="17">
        <v>16</v>
      </c>
      <c r="E4" s="33"/>
      <c r="F4" s="17">
        <v>31</v>
      </c>
      <c r="G4" s="33"/>
      <c r="H4" s="17">
        <v>46</v>
      </c>
      <c r="I4" s="33"/>
      <c r="J4" s="17">
        <v>61</v>
      </c>
      <c r="K4" s="34"/>
      <c r="M4" s="61" t="s">
        <v>20</v>
      </c>
      <c r="N4" s="62"/>
      <c r="O4" s="63"/>
      <c r="P4" s="1" t="str">
        <f>IF(C10=1,1,IF(C10=2,0,""))</f>
        <v/>
      </c>
      <c r="Q4" s="1" t="str">
        <f>IF(C18=1,1,IF(C18=2,0,""))</f>
        <v/>
      </c>
      <c r="R4" s="1" t="str">
        <f>IF(E11=1,1,IF(E11=2,0,""))</f>
        <v/>
      </c>
      <c r="S4" s="1" t="str">
        <f>IF(G4=1,1,IF(G4=2,0,""))</f>
        <v/>
      </c>
      <c r="T4" s="8" t="str">
        <f>IF(G12=2,1,IF(G12=1,0,""))</f>
        <v/>
      </c>
      <c r="U4" s="1"/>
      <c r="V4" s="1" t="str">
        <f>IF(I4=1,1,IF(I4=2,0,""))</f>
        <v/>
      </c>
      <c r="W4" s="1" t="str">
        <f>IF(I11=1,1,IF(I11=2,0,""))</f>
        <v/>
      </c>
      <c r="X4" s="1" t="str">
        <f>IF(I18=1,1,IF(I18=2,0,""))</f>
        <v/>
      </c>
      <c r="Y4" s="8" t="str">
        <f>IF(K9=2,1,IF(K9=1,0,""))</f>
        <v/>
      </c>
      <c r="Z4" s="1" t="str">
        <f>IF(K14=1,1,IF(K14=2,0,""))</f>
        <v/>
      </c>
      <c r="AA4" s="1" t="str">
        <f>IF(K16=1,1,IF(K16=2,0,""))</f>
        <v/>
      </c>
      <c r="AB4" s="8" t="str">
        <f>IF(K17=2,1,IF(K17=1,0,""))</f>
        <v/>
      </c>
      <c r="AC4" s="11" t="str">
        <f>IF(K18=2,1,IF(K18=1,0,""))</f>
        <v/>
      </c>
      <c r="AD4" s="19">
        <f>SUM(P4:AC4)</f>
        <v>0</v>
      </c>
      <c r="AE4" s="12">
        <v>8</v>
      </c>
      <c r="AF4" s="12">
        <f t="shared" ref="AF4:AF10" si="0">AD4*AE4</f>
        <v>0</v>
      </c>
      <c r="AG4" s="8" t="str">
        <f>IF(AND(AF4&gt;0,AF4&lt;36),"низкая","")</f>
        <v/>
      </c>
      <c r="AH4" s="8" t="str">
        <f>IF(AND(AF4&gt;35,AF4&lt;72),"средняя","")</f>
        <v/>
      </c>
      <c r="AI4" s="8" t="str">
        <f>IF(AND(AF4&gt;71,AF4&lt;105),"высокая","")</f>
        <v/>
      </c>
      <c r="AJ4" s="1" t="str">
        <f t="shared" ref="AJ4:AJ10" si="1">AG4&amp;""&amp;AH4&amp;""&amp;AI4</f>
        <v/>
      </c>
      <c r="AT4" t="str">
        <f>IF(AND(AR3&gt;36,AR3&lt;48),"повышенный уровень","")</f>
        <v/>
      </c>
    </row>
    <row r="5" spans="1:50" ht="15.75" thickBot="1" x14ac:dyDescent="0.3">
      <c r="A5" s="64"/>
      <c r="B5" s="27">
        <v>2</v>
      </c>
      <c r="C5" s="33"/>
      <c r="D5" s="17">
        <v>17</v>
      </c>
      <c r="E5" s="33"/>
      <c r="F5" s="17">
        <v>32</v>
      </c>
      <c r="G5" s="33"/>
      <c r="H5" s="17">
        <v>47</v>
      </c>
      <c r="I5" s="33"/>
      <c r="J5" s="17">
        <v>62</v>
      </c>
      <c r="K5" s="34"/>
      <c r="M5" s="61" t="s">
        <v>7</v>
      </c>
      <c r="N5" s="62"/>
      <c r="O5" s="63"/>
      <c r="P5" s="1" t="str">
        <f>IF(C5=1,1,IF(C5=2,0,""))</f>
        <v/>
      </c>
      <c r="Q5" s="8" t="str">
        <f>IF(C13=2,1,IF(C13=1,0,""))</f>
        <v/>
      </c>
      <c r="R5" s="1" t="str">
        <f>IF(E6=1,1,IF(E6=2,0,""))</f>
        <v/>
      </c>
      <c r="S5" s="8" t="str">
        <f>IF(E14=2,1,IF(E14=1,0,""))</f>
        <v/>
      </c>
      <c r="T5" s="1" t="str">
        <f>IF(G7=1,1,IF(G7=2,0,""))</f>
        <v/>
      </c>
      <c r="U5" s="1" t="str">
        <f>IF(G15=1,1,IF(G15=2,0,""))</f>
        <v/>
      </c>
      <c r="V5" s="8" t="str">
        <f>IF(I7=2,1,IF(I7=1,0,""))</f>
        <v/>
      </c>
      <c r="W5" s="1" t="str">
        <f>IF(I14=1,1,IF(I14=2,0,""))</f>
        <v/>
      </c>
      <c r="X5" s="1" t="str">
        <f>IF(K6=1,1,IF(K6=2,0,""))</f>
        <v/>
      </c>
      <c r="AD5" s="19">
        <f>SUM(P5:X5)</f>
        <v>0</v>
      </c>
      <c r="AE5" s="12">
        <v>11</v>
      </c>
      <c r="AF5" s="12">
        <f t="shared" si="0"/>
        <v>0</v>
      </c>
      <c r="AG5" s="8" t="str">
        <f>IF(AND(AF5&gt;0,AF5&lt;40),"низкая","")</f>
        <v/>
      </c>
      <c r="AH5" s="8" t="str">
        <f>IF(AND(AF5&gt;39,AF5&lt;80),"средняя","")</f>
        <v/>
      </c>
      <c r="AI5" s="8" t="str">
        <f>IF(AND(AF5&gt;79,AF5&lt;118),"высокая","")</f>
        <v/>
      </c>
      <c r="AJ5" s="1" t="str">
        <f t="shared" si="1"/>
        <v/>
      </c>
    </row>
    <row r="6" spans="1:50" ht="15.75" thickBot="1" x14ac:dyDescent="0.3">
      <c r="A6" s="64"/>
      <c r="B6" s="27">
        <v>3</v>
      </c>
      <c r="C6" s="33"/>
      <c r="D6" s="17">
        <v>18</v>
      </c>
      <c r="E6" s="33"/>
      <c r="F6" s="17">
        <v>33</v>
      </c>
      <c r="G6" s="33"/>
      <c r="H6" s="17">
        <v>48</v>
      </c>
      <c r="I6" s="33"/>
      <c r="J6" s="17">
        <v>63</v>
      </c>
      <c r="K6" s="34"/>
      <c r="M6" s="61" t="s">
        <v>13</v>
      </c>
      <c r="N6" s="62"/>
      <c r="O6" s="63"/>
      <c r="P6" s="9" t="str">
        <f>IF(C7=1,1,IF(C7=2,0,""))</f>
        <v/>
      </c>
      <c r="Q6" s="9" t="str">
        <f>IF(C15=1,1,IF(C15=2,0,""))</f>
        <v/>
      </c>
      <c r="R6" s="9" t="str">
        <f>IF(E8=1,1,IF(E8=2,0,""))</f>
        <v/>
      </c>
      <c r="S6" s="9" t="str">
        <f>IF(E11=1,1,IF(E11=2,0,""))</f>
        <v/>
      </c>
      <c r="T6" s="42" t="str">
        <f>IF(G9=1,1,IF(G9=2,0,""))</f>
        <v/>
      </c>
      <c r="AD6" s="19">
        <f>SUM(P6:T6)</f>
        <v>0</v>
      </c>
      <c r="AE6" s="12">
        <v>20</v>
      </c>
      <c r="AF6" s="12">
        <f t="shared" si="0"/>
        <v>0</v>
      </c>
      <c r="AG6" s="8" t="str">
        <f>IF(AND(AF6&gt;0,AF6&lt;34),"низкая","")</f>
        <v/>
      </c>
      <c r="AH6" s="8" t="str">
        <f>IF(AND(AF6&gt;33,AF6&lt;68),"средняя","")</f>
        <v/>
      </c>
      <c r="AI6" s="8" t="str">
        <f>IF(AND(AF6&gt;67,AF6&lt;101),"высокая","")</f>
        <v/>
      </c>
      <c r="AJ6" s="1" t="str">
        <f t="shared" si="1"/>
        <v/>
      </c>
    </row>
    <row r="7" spans="1:50" ht="15.75" thickBot="1" x14ac:dyDescent="0.3">
      <c r="A7" s="64"/>
      <c r="B7" s="27">
        <v>4</v>
      </c>
      <c r="C7" s="33"/>
      <c r="D7" s="17">
        <v>19</v>
      </c>
      <c r="E7" s="33"/>
      <c r="F7" s="17">
        <v>34</v>
      </c>
      <c r="G7" s="33"/>
      <c r="H7" s="17">
        <v>49</v>
      </c>
      <c r="I7" s="33"/>
      <c r="J7" s="17">
        <v>64</v>
      </c>
      <c r="K7" s="34"/>
      <c r="M7" s="61" t="s">
        <v>10</v>
      </c>
      <c r="N7" s="62"/>
      <c r="O7" s="63"/>
      <c r="P7" s="1" t="str">
        <f>IF(C6=1,1,IF(C6=2,0,""))</f>
        <v/>
      </c>
      <c r="Q7" s="8" t="str">
        <f>IF(C14=2,1,IF(C14=1,0,""))</f>
        <v/>
      </c>
      <c r="R7" s="1" t="str">
        <f>IF(E7=1,1,IF(E7=2,0,""))</f>
        <v/>
      </c>
      <c r="S7" s="1" t="str">
        <f>IF(E15=1,1,IF(E15=2,0,""))</f>
        <v/>
      </c>
      <c r="T7" s="8" t="str">
        <f>IF(G8=2,1,IF(G8=1,0,""))</f>
        <v/>
      </c>
      <c r="U7" s="1" t="str">
        <f>IF(G16=1,1,IF(G16=2,0,""))</f>
        <v/>
      </c>
      <c r="V7" s="1" t="str">
        <f>IF(I8=1,1,IF(I8=2,0,""))</f>
        <v/>
      </c>
      <c r="W7" s="1" t="str">
        <f>IF(I15=1,1,IF(I15=2,0,""))</f>
        <v/>
      </c>
      <c r="X7" s="1" t="str">
        <f>IF(K7=1,1,IF(K7=2,0,""))</f>
        <v/>
      </c>
      <c r="Y7" s="8" t="str">
        <f>IF(K12=2,1,IF(K12=1,0,""))</f>
        <v/>
      </c>
      <c r="Z7" s="1" t="str">
        <f>IF(K15=1,1,IF(K15=2,0,""))</f>
        <v/>
      </c>
      <c r="AD7" s="19">
        <f>SUM(P7:Z7)</f>
        <v>0</v>
      </c>
      <c r="AE7" s="12">
        <v>9</v>
      </c>
      <c r="AF7" s="12">
        <f t="shared" si="0"/>
        <v>0</v>
      </c>
      <c r="AG7" s="8" t="str">
        <f>IF(AND(AF7&gt;0,AF7&lt;34),"низкая","")</f>
        <v/>
      </c>
      <c r="AH7" s="8" t="str">
        <f>IF(AND(AF7&gt;33,AF7&lt;68),"средняя","")</f>
        <v/>
      </c>
      <c r="AI7" s="8" t="str">
        <f>IF(AND(AF7&gt;67,AF7&lt;100),"высокая","")</f>
        <v/>
      </c>
      <c r="AJ7" s="1" t="str">
        <f t="shared" si="1"/>
        <v/>
      </c>
    </row>
    <row r="8" spans="1:50" ht="15.75" thickBot="1" x14ac:dyDescent="0.3">
      <c r="A8" s="64"/>
      <c r="B8" s="27">
        <v>5</v>
      </c>
      <c r="C8" s="33"/>
      <c r="D8" s="17">
        <v>20</v>
      </c>
      <c r="E8" s="33"/>
      <c r="F8" s="17">
        <v>35</v>
      </c>
      <c r="G8" s="33"/>
      <c r="H8" s="17">
        <v>50</v>
      </c>
      <c r="I8" s="33"/>
      <c r="J8" s="17">
        <v>65</v>
      </c>
      <c r="K8" s="34"/>
      <c r="M8" s="61" t="s">
        <v>17</v>
      </c>
      <c r="N8" s="62"/>
      <c r="O8" s="63"/>
      <c r="P8" s="18" t="str">
        <f>IF(C9=1,1,IF(C9=2,0,""))</f>
        <v/>
      </c>
      <c r="Q8" s="18" t="str">
        <f>IF(C17=1,1,IF(C17=2,0,""))</f>
        <v/>
      </c>
      <c r="R8" s="18" t="str">
        <f>IF(E10=1,1,IF(E10=2,0,""))</f>
        <v/>
      </c>
      <c r="S8" s="18" t="str">
        <f>IF(E18=1,1,IF(E18=2,0,""))</f>
        <v/>
      </c>
      <c r="T8" s="18" t="str">
        <f>IF(G11=1,1,IF(G11=2,0,""))</f>
        <v/>
      </c>
      <c r="U8" s="18" t="str">
        <f>IF(G18=1,1,IF(G18=2,0,""))</f>
        <v/>
      </c>
      <c r="V8" s="18" t="str">
        <f>IF(I10=1,1,IF(I10=2,0,""))</f>
        <v/>
      </c>
      <c r="W8" s="18" t="str">
        <f>IF(I17=1,1,IF(I17=2,0,""))</f>
        <v/>
      </c>
      <c r="X8" s="8" t="str">
        <f>IF(K8=2,1,IF(K8=1,0,""))</f>
        <v/>
      </c>
      <c r="Y8" s="8" t="str">
        <f>IF(K13=2,1,IF(K13=1,0,""))</f>
        <v/>
      </c>
      <c r="AD8" s="19">
        <f>SUM(P8:Y8)</f>
        <v>0</v>
      </c>
      <c r="AE8" s="12">
        <v>10</v>
      </c>
      <c r="AF8" s="12">
        <f t="shared" si="0"/>
        <v>0</v>
      </c>
      <c r="AG8" s="8" t="str">
        <f t="shared" ref="AG8" si="2">IF(AND(AF8&gt;0,AF8&lt;38),"низкая","")</f>
        <v/>
      </c>
      <c r="AH8" s="8" t="str">
        <f>IF(AND(AF8&gt;37,AF8&lt;76),"средняя","")</f>
        <v/>
      </c>
      <c r="AI8" s="8" t="str">
        <f t="shared" ref="AI8" si="3">IF(AND(AF8&gt;75,AF8&lt;111),"высокая","")</f>
        <v/>
      </c>
      <c r="AJ8" s="1" t="str">
        <f t="shared" si="1"/>
        <v/>
      </c>
    </row>
    <row r="9" spans="1:50" ht="15.75" thickBot="1" x14ac:dyDescent="0.3">
      <c r="A9" s="64"/>
      <c r="B9" s="27">
        <v>6</v>
      </c>
      <c r="C9" s="33"/>
      <c r="D9" s="17">
        <v>21</v>
      </c>
      <c r="E9" s="33"/>
      <c r="F9" s="17">
        <v>36</v>
      </c>
      <c r="G9" s="33"/>
      <c r="H9" s="17">
        <v>51</v>
      </c>
      <c r="I9" s="33"/>
      <c r="J9" s="17">
        <v>66</v>
      </c>
      <c r="K9" s="34"/>
      <c r="M9" s="61" t="s">
        <v>36</v>
      </c>
      <c r="N9" s="62"/>
      <c r="O9" s="63"/>
      <c r="P9" s="9" t="str">
        <f>IF(C8=1,1,IF(C8=2,0,""))</f>
        <v/>
      </c>
      <c r="Q9" s="9" t="str">
        <f>IF(C16=1,1,IF(C16=2,0,""))</f>
        <v/>
      </c>
      <c r="R9" s="9" t="str">
        <f>IF(E9=1,1,IF(E9=2,0,""))</f>
        <v/>
      </c>
      <c r="S9" s="9" t="str">
        <f>IF(E17=1,1,IF(E17=2,0,""))</f>
        <v/>
      </c>
      <c r="T9" s="9" t="str">
        <f>IF(G10=1,1,IF(G10=2,0,""))</f>
        <v/>
      </c>
      <c r="U9" s="10" t="str">
        <f>IF(G17=2,1,IF(G17=1,0,""))</f>
        <v/>
      </c>
      <c r="V9" s="9" t="str">
        <f>IF(I9=1,1,IF(I9=2,0,""))</f>
        <v/>
      </c>
      <c r="W9" s="9" t="str">
        <f>IF(I16=1,1,IF(I16=2,0,""))</f>
        <v/>
      </c>
      <c r="AD9" s="19">
        <f>SUM(P9:W9)</f>
        <v>0</v>
      </c>
      <c r="AE9" s="12">
        <v>13</v>
      </c>
      <c r="AF9" s="12">
        <f t="shared" si="0"/>
        <v>0</v>
      </c>
      <c r="AG9" s="8" t="str">
        <f>IF(AND(AF9&gt;0,AF9&lt;36),"низкая","")</f>
        <v/>
      </c>
      <c r="AH9" s="8" t="str">
        <f>IF(AND(AF9&gt;35,AF9&lt;72),"средняя","")</f>
        <v/>
      </c>
      <c r="AI9" s="8" t="str">
        <f>IF(AND(AF9&gt;71,AF9&lt;105),"высокая","")</f>
        <v/>
      </c>
      <c r="AJ9" s="1" t="str">
        <f t="shared" si="1"/>
        <v/>
      </c>
    </row>
    <row r="10" spans="1:50" ht="15.75" thickBot="1" x14ac:dyDescent="0.3">
      <c r="A10" s="64"/>
      <c r="B10" s="27">
        <v>7</v>
      </c>
      <c r="C10" s="33"/>
      <c r="D10" s="17">
        <v>22</v>
      </c>
      <c r="E10" s="33"/>
      <c r="F10" s="17">
        <v>37</v>
      </c>
      <c r="G10" s="33"/>
      <c r="H10" s="17">
        <v>52</v>
      </c>
      <c r="I10" s="33"/>
      <c r="J10" s="17">
        <v>67</v>
      </c>
      <c r="K10" s="34"/>
      <c r="M10" s="61" t="s">
        <v>23</v>
      </c>
      <c r="N10" s="62"/>
      <c r="O10" s="63"/>
      <c r="P10" s="1" t="str">
        <f>IF(C11=1,1,IF(C11=2,0,""))</f>
        <v/>
      </c>
      <c r="Q10" s="1" t="str">
        <f>IF(E4=1,1,IF(E4=2,0,""))</f>
        <v/>
      </c>
      <c r="R10" s="1" t="str">
        <f>IF(E12=1,1,IF(E12=2,0,""))</f>
        <v/>
      </c>
      <c r="S10" s="1" t="str">
        <f>IF(G5=1,1,IF(G5=2,0,""))</f>
        <v/>
      </c>
      <c r="T10" s="1" t="str">
        <f>IF(G13=1,1,IF(G13=2,0,""))</f>
        <v/>
      </c>
      <c r="U10" s="1" t="str">
        <f>IF(I5=1,1,IF(I5=2,0,""))</f>
        <v/>
      </c>
      <c r="V10" s="1" t="str">
        <f>IF(I12=1,1,IF(I12=2,0,""))</f>
        <v/>
      </c>
      <c r="W10" s="1" t="str">
        <f>IF(K4=1,1,IF(K4=2,0,""))</f>
        <v/>
      </c>
      <c r="X10" s="1" t="str">
        <f>IF(K10=1,1,IF(K10=2,0,""))</f>
        <v/>
      </c>
      <c r="AD10" s="19">
        <f>SUM(P10:X10)</f>
        <v>0</v>
      </c>
      <c r="AE10" s="12">
        <v>11</v>
      </c>
      <c r="AF10" s="12">
        <f t="shared" si="0"/>
        <v>0</v>
      </c>
      <c r="AG10" s="8" t="str">
        <f>IF(AND(AF10&gt;0,AF10&lt;34),"низкая","")</f>
        <v/>
      </c>
      <c r="AH10" s="8" t="str">
        <f>IF(AND(AF10&gt;33,AF10&lt;68),"средняя","")</f>
        <v/>
      </c>
      <c r="AI10" s="8" t="str">
        <f>IF(AND(AF10&gt;67,AF10&lt;100),"высокая","")</f>
        <v/>
      </c>
      <c r="AJ10" s="1" t="str">
        <f t="shared" si="1"/>
        <v/>
      </c>
    </row>
    <row r="11" spans="1:50" ht="15.75" thickBot="1" x14ac:dyDescent="0.3">
      <c r="A11" s="64"/>
      <c r="B11" s="27">
        <v>8</v>
      </c>
      <c r="C11" s="33"/>
      <c r="D11" s="17">
        <v>23</v>
      </c>
      <c r="E11" s="33"/>
      <c r="F11" s="17">
        <v>38</v>
      </c>
      <c r="G11" s="33"/>
      <c r="H11" s="17">
        <v>53</v>
      </c>
      <c r="I11" s="33"/>
      <c r="J11" s="17">
        <v>68</v>
      </c>
      <c r="K11" s="34"/>
      <c r="M11" s="61"/>
      <c r="N11" s="62"/>
      <c r="O11" s="72"/>
    </row>
    <row r="12" spans="1:50" ht="15.75" thickBot="1" x14ac:dyDescent="0.3">
      <c r="A12" s="64"/>
      <c r="B12" s="27">
        <v>9</v>
      </c>
      <c r="C12" s="33"/>
      <c r="D12" s="17">
        <v>24</v>
      </c>
      <c r="E12" s="33"/>
      <c r="F12" s="17">
        <v>39</v>
      </c>
      <c r="G12" s="33"/>
      <c r="H12" s="17">
        <v>54</v>
      </c>
      <c r="I12" s="33"/>
      <c r="J12" s="17">
        <v>69</v>
      </c>
      <c r="K12" s="34"/>
    </row>
    <row r="13" spans="1:50" ht="15.75" thickBot="1" x14ac:dyDescent="0.3">
      <c r="A13" s="64"/>
      <c r="B13" s="27">
        <v>10</v>
      </c>
      <c r="C13" s="33"/>
      <c r="D13" s="17">
        <v>25</v>
      </c>
      <c r="E13" s="33"/>
      <c r="F13" s="17">
        <v>40</v>
      </c>
      <c r="G13" s="33"/>
      <c r="H13" s="17">
        <v>55</v>
      </c>
      <c r="I13" s="33"/>
      <c r="J13" s="17">
        <v>70</v>
      </c>
      <c r="K13" s="34"/>
    </row>
    <row r="14" spans="1:50" ht="15.75" thickBot="1" x14ac:dyDescent="0.3">
      <c r="A14" s="64"/>
      <c r="B14" s="27">
        <v>11</v>
      </c>
      <c r="C14" s="33"/>
      <c r="D14" s="17">
        <v>26</v>
      </c>
      <c r="E14" s="33"/>
      <c r="F14" s="17">
        <v>41</v>
      </c>
      <c r="G14" s="33"/>
      <c r="H14" s="17">
        <v>56</v>
      </c>
      <c r="I14" s="33"/>
      <c r="J14" s="17">
        <v>71</v>
      </c>
      <c r="K14" s="34"/>
    </row>
    <row r="15" spans="1:50" ht="15.75" thickBot="1" x14ac:dyDescent="0.3">
      <c r="A15" s="64"/>
      <c r="B15" s="27">
        <v>12</v>
      </c>
      <c r="C15" s="33"/>
      <c r="D15" s="17">
        <v>27</v>
      </c>
      <c r="E15" s="33"/>
      <c r="F15" s="17">
        <v>42</v>
      </c>
      <c r="G15" s="33"/>
      <c r="H15" s="17">
        <v>57</v>
      </c>
      <c r="I15" s="33"/>
      <c r="J15" s="17">
        <v>72</v>
      </c>
      <c r="K15" s="34"/>
    </row>
    <row r="16" spans="1:50" ht="15.75" thickBot="1" x14ac:dyDescent="0.3">
      <c r="A16" s="64"/>
      <c r="B16" s="27">
        <v>13</v>
      </c>
      <c r="C16" s="33"/>
      <c r="D16" s="17">
        <v>28</v>
      </c>
      <c r="E16" s="33"/>
      <c r="F16" s="17">
        <v>43</v>
      </c>
      <c r="G16" s="33"/>
      <c r="H16" s="17">
        <v>58</v>
      </c>
      <c r="I16" s="33"/>
      <c r="J16" s="17">
        <v>73</v>
      </c>
      <c r="K16" s="34"/>
    </row>
    <row r="17" spans="1:25" ht="15.75" thickBot="1" x14ac:dyDescent="0.3">
      <c r="A17" s="64"/>
      <c r="B17" s="27">
        <v>14</v>
      </c>
      <c r="C17" s="33"/>
      <c r="D17" s="17">
        <v>29</v>
      </c>
      <c r="E17" s="33"/>
      <c r="F17" s="17">
        <v>44</v>
      </c>
      <c r="G17" s="33"/>
      <c r="H17" s="17">
        <v>59</v>
      </c>
      <c r="I17" s="33"/>
      <c r="J17" s="17">
        <v>74</v>
      </c>
      <c r="K17" s="34"/>
      <c r="P17" s="25"/>
      <c r="Q17" s="25"/>
      <c r="R17" s="25"/>
      <c r="S17" s="25"/>
      <c r="T17" s="25"/>
      <c r="U17" s="25"/>
      <c r="V17" s="25"/>
      <c r="W17" s="25"/>
      <c r="X17" s="25"/>
      <c r="Y17" s="22"/>
    </row>
    <row r="18" spans="1:25" ht="15.75" thickBot="1" x14ac:dyDescent="0.3">
      <c r="A18" s="64"/>
      <c r="B18" s="27">
        <v>15</v>
      </c>
      <c r="C18" s="33"/>
      <c r="D18" s="17">
        <v>30</v>
      </c>
      <c r="E18" s="33"/>
      <c r="F18" s="17">
        <v>45</v>
      </c>
      <c r="G18" s="33"/>
      <c r="H18" s="17">
        <v>60</v>
      </c>
      <c r="I18" s="33"/>
      <c r="J18" s="17">
        <v>75</v>
      </c>
      <c r="K18" s="34"/>
      <c r="P18" s="23"/>
      <c r="Q18" s="23"/>
      <c r="R18" s="23"/>
      <c r="S18" s="23"/>
      <c r="T18" s="25"/>
      <c r="U18" s="25"/>
      <c r="V18" s="25"/>
      <c r="W18" s="25"/>
      <c r="X18" s="25"/>
      <c r="Y18" s="22"/>
    </row>
    <row r="19" spans="1:25" x14ac:dyDescent="0.25">
      <c r="A19" s="38"/>
      <c r="B19" s="28"/>
      <c r="C19" s="28"/>
      <c r="D19" s="28"/>
      <c r="E19" s="28"/>
      <c r="F19" s="28"/>
      <c r="G19" s="28"/>
      <c r="H19" s="28"/>
      <c r="I19" s="28"/>
      <c r="J19" s="28"/>
      <c r="K19" s="29"/>
      <c r="P19" s="23"/>
      <c r="Q19" s="23"/>
      <c r="R19" s="23"/>
      <c r="S19" s="23"/>
      <c r="T19" s="25"/>
      <c r="U19" s="25"/>
      <c r="V19" s="25"/>
      <c r="W19" s="25"/>
      <c r="X19" s="25"/>
      <c r="Y19" s="22"/>
    </row>
    <row r="20" spans="1:25" ht="15.75" thickBot="1" x14ac:dyDescent="0.3">
      <c r="A20" s="30"/>
      <c r="B20" s="31"/>
      <c r="C20" s="31"/>
      <c r="D20" s="31"/>
      <c r="E20" s="31"/>
      <c r="F20" s="31"/>
      <c r="G20" s="41"/>
      <c r="H20" s="31"/>
      <c r="I20" s="31"/>
      <c r="J20" s="31"/>
      <c r="K20" s="32"/>
      <c r="P20" s="23"/>
      <c r="Q20" s="23"/>
      <c r="R20" s="23"/>
      <c r="S20" s="23"/>
      <c r="T20" s="25"/>
      <c r="U20" s="25"/>
      <c r="V20" s="25"/>
      <c r="W20" s="25"/>
      <c r="X20" s="25"/>
      <c r="Y20" s="22"/>
    </row>
    <row r="21" spans="1:25" ht="60.75" thickBot="1" x14ac:dyDescent="0.3">
      <c r="A21" s="49" t="s">
        <v>33</v>
      </c>
      <c r="B21" s="50"/>
      <c r="C21" s="50"/>
      <c r="D21" s="51"/>
      <c r="E21" s="35" t="s">
        <v>55</v>
      </c>
      <c r="F21" s="44" t="s">
        <v>48</v>
      </c>
      <c r="G21" s="47" t="s">
        <v>54</v>
      </c>
      <c r="H21" s="46"/>
      <c r="P21" s="23"/>
      <c r="Q21" s="23"/>
      <c r="R21" s="23"/>
      <c r="S21" s="23"/>
      <c r="T21" s="25"/>
      <c r="U21" s="25"/>
      <c r="V21" s="25"/>
      <c r="W21" s="25"/>
      <c r="X21" s="25"/>
      <c r="Y21" s="22"/>
    </row>
    <row r="22" spans="1:25" ht="15.75" thickBot="1" x14ac:dyDescent="0.3">
      <c r="A22" s="52" t="s">
        <v>26</v>
      </c>
      <c r="B22" s="52"/>
      <c r="C22" s="52"/>
      <c r="D22" s="53"/>
      <c r="E22" s="39">
        <f>AF3</f>
        <v>0</v>
      </c>
      <c r="F22" s="45" t="str">
        <f>AJ3</f>
        <v/>
      </c>
      <c r="G22" s="48" t="str">
        <f>IF(E22&gt;=76,E22,"")</f>
        <v/>
      </c>
      <c r="H22" s="46"/>
      <c r="P22" s="23"/>
      <c r="Q22" s="23"/>
      <c r="R22" s="23"/>
      <c r="S22" s="23"/>
      <c r="T22" s="25"/>
      <c r="U22" s="25"/>
      <c r="V22" s="25"/>
      <c r="W22" s="25"/>
      <c r="X22" s="25"/>
      <c r="Y22" s="22"/>
    </row>
    <row r="23" spans="1:25" ht="15.75" thickBot="1" x14ac:dyDescent="0.3">
      <c r="A23" s="54" t="s">
        <v>27</v>
      </c>
      <c r="B23" s="54"/>
      <c r="C23" s="54"/>
      <c r="D23" s="55"/>
      <c r="E23" s="40">
        <f t="shared" ref="E23:E29" si="4">AF4</f>
        <v>0</v>
      </c>
      <c r="F23" s="45" t="str">
        <f t="shared" ref="F23:F29" si="5">AJ4</f>
        <v/>
      </c>
      <c r="G23" s="48" t="str">
        <f>IF(E23&gt;=72,E23,"")</f>
        <v/>
      </c>
      <c r="H23" s="46"/>
      <c r="P23" s="23"/>
      <c r="Q23" s="23"/>
      <c r="R23" s="23"/>
      <c r="S23" s="23"/>
      <c r="T23" s="24"/>
      <c r="U23" s="24"/>
      <c r="V23" s="24"/>
      <c r="W23" s="24"/>
      <c r="X23" s="24"/>
      <c r="Y23" s="22"/>
    </row>
    <row r="24" spans="1:25" ht="15.75" thickBot="1" x14ac:dyDescent="0.3">
      <c r="A24" s="54" t="s">
        <v>28</v>
      </c>
      <c r="B24" s="54"/>
      <c r="C24" s="54"/>
      <c r="D24" s="55"/>
      <c r="E24" s="40">
        <f t="shared" si="4"/>
        <v>0</v>
      </c>
      <c r="F24" s="45" t="str">
        <f t="shared" si="5"/>
        <v/>
      </c>
      <c r="G24" s="48" t="str">
        <f>IF(E24&gt;=80,E24,"")</f>
        <v/>
      </c>
      <c r="H24" s="46"/>
      <c r="P24" s="23"/>
      <c r="Q24" s="23"/>
      <c r="R24" s="23"/>
      <c r="S24" s="23"/>
      <c r="T24" s="24"/>
      <c r="U24" s="24"/>
      <c r="V24" s="24"/>
      <c r="W24" s="24"/>
      <c r="X24" s="24"/>
      <c r="Y24" s="22"/>
    </row>
    <row r="25" spans="1:25" ht="15.75" thickBot="1" x14ac:dyDescent="0.3">
      <c r="A25" s="54" t="s">
        <v>47</v>
      </c>
      <c r="B25" s="54"/>
      <c r="C25" s="54"/>
      <c r="D25" s="55"/>
      <c r="E25" s="40">
        <f t="shared" si="4"/>
        <v>0</v>
      </c>
      <c r="F25" s="45" t="str">
        <f t="shared" si="5"/>
        <v/>
      </c>
      <c r="G25" s="48" t="str">
        <f>IF(E25&gt;=68,E25,"")</f>
        <v/>
      </c>
      <c r="H25" s="46"/>
      <c r="P25" s="23"/>
      <c r="Q25" s="23"/>
      <c r="R25" s="23"/>
      <c r="S25" s="23"/>
      <c r="T25" s="24"/>
      <c r="U25" s="24"/>
      <c r="V25" s="24"/>
      <c r="W25" s="24"/>
      <c r="X25" s="24"/>
      <c r="Y25" s="22"/>
    </row>
    <row r="26" spans="1:25" ht="15.75" thickBot="1" x14ac:dyDescent="0.3">
      <c r="A26" s="54" t="s">
        <v>29</v>
      </c>
      <c r="B26" s="54"/>
      <c r="C26" s="54"/>
      <c r="D26" s="55"/>
      <c r="E26" s="40">
        <f t="shared" si="4"/>
        <v>0</v>
      </c>
      <c r="F26" s="45" t="str">
        <f t="shared" si="5"/>
        <v/>
      </c>
      <c r="G26" s="48" t="str">
        <f>IF(E26&gt;=68,E26,"")</f>
        <v/>
      </c>
      <c r="H26" s="46"/>
    </row>
    <row r="27" spans="1:25" ht="15.75" thickBot="1" x14ac:dyDescent="0.3">
      <c r="A27" s="54" t="s">
        <v>30</v>
      </c>
      <c r="B27" s="54"/>
      <c r="C27" s="54"/>
      <c r="D27" s="55"/>
      <c r="E27" s="40">
        <f t="shared" si="4"/>
        <v>0</v>
      </c>
      <c r="F27" s="45" t="str">
        <f t="shared" si="5"/>
        <v/>
      </c>
      <c r="G27" s="48" t="str">
        <f t="shared" ref="G27" si="6">IF(E27&gt;=76,E27,"")</f>
        <v/>
      </c>
      <c r="H27" s="46"/>
    </row>
    <row r="28" spans="1:25" ht="15.75" thickBot="1" x14ac:dyDescent="0.3">
      <c r="A28" s="54" t="s">
        <v>31</v>
      </c>
      <c r="B28" s="54"/>
      <c r="C28" s="54"/>
      <c r="D28" s="55"/>
      <c r="E28" s="40">
        <f t="shared" si="4"/>
        <v>0</v>
      </c>
      <c r="F28" s="45" t="str">
        <f t="shared" si="5"/>
        <v/>
      </c>
      <c r="G28" s="48" t="str">
        <f>IF(E28&gt;=72,E28,"")</f>
        <v/>
      </c>
      <c r="H28" s="46"/>
    </row>
    <row r="29" spans="1:25" ht="15.75" thickBot="1" x14ac:dyDescent="0.3">
      <c r="A29" s="54" t="s">
        <v>32</v>
      </c>
      <c r="B29" s="54"/>
      <c r="C29" s="54"/>
      <c r="D29" s="55"/>
      <c r="E29" s="43">
        <f t="shared" si="4"/>
        <v>0</v>
      </c>
      <c r="F29" s="45" t="str">
        <f t="shared" si="5"/>
        <v/>
      </c>
      <c r="G29" s="48" t="str">
        <f>IF(E29&gt;=68,E29,"")</f>
        <v/>
      </c>
      <c r="H29" s="46"/>
    </row>
    <row r="30" spans="1:25" ht="15.75" thickBot="1" x14ac:dyDescent="0.3">
      <c r="A30" s="54" t="s">
        <v>43</v>
      </c>
      <c r="B30" s="54"/>
      <c r="C30" s="54"/>
      <c r="D30" s="55"/>
      <c r="E30" s="45">
        <f>AK3</f>
        <v>0</v>
      </c>
      <c r="F30" s="58" t="str">
        <f>AQ3</f>
        <v/>
      </c>
      <c r="G30" s="59"/>
      <c r="H30" s="60"/>
    </row>
    <row r="31" spans="1:25" ht="15" customHeight="1" thickBot="1" x14ac:dyDescent="0.3">
      <c r="A31" s="56" t="s">
        <v>44</v>
      </c>
      <c r="B31" s="56"/>
      <c r="C31" s="56"/>
      <c r="D31" s="57"/>
      <c r="E31" s="45">
        <f>AR3</f>
        <v>0</v>
      </c>
      <c r="F31" s="58" t="str">
        <f>AX3</f>
        <v/>
      </c>
      <c r="G31" s="59"/>
      <c r="H31" s="60"/>
    </row>
    <row r="32" spans="1:25" ht="2.25" customHeight="1" thickBot="1" x14ac:dyDescent="0.3"/>
    <row r="33" spans="1:67" ht="34.5" customHeight="1" thickBot="1" x14ac:dyDescent="0.3">
      <c r="A33" s="73" t="s">
        <v>61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5"/>
    </row>
    <row r="34" spans="1:67" ht="36" customHeight="1" thickBot="1" x14ac:dyDescent="0.3">
      <c r="A34" s="76" t="s">
        <v>49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8"/>
    </row>
    <row r="35" spans="1:67" ht="36.75" customHeight="1" thickBot="1" x14ac:dyDescent="0.3">
      <c r="A35" s="76" t="s">
        <v>62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8"/>
    </row>
    <row r="36" spans="1:67" s="15" customFormat="1" ht="38.25" customHeight="1" thickBot="1" x14ac:dyDescent="0.3">
      <c r="A36" s="76" t="s">
        <v>50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8"/>
    </row>
    <row r="37" spans="1:67" ht="48.75" customHeight="1" thickBot="1" x14ac:dyDescent="0.3">
      <c r="A37" s="76" t="s">
        <v>51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8"/>
    </row>
    <row r="38" spans="1:67" ht="38.25" customHeight="1" thickBot="1" x14ac:dyDescent="0.3">
      <c r="A38" s="76" t="s">
        <v>63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8"/>
    </row>
    <row r="39" spans="1:67" ht="51" customHeight="1" thickBot="1" x14ac:dyDescent="0.3">
      <c r="A39" s="76" t="s">
        <v>52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8"/>
    </row>
    <row r="40" spans="1:67" s="36" customFormat="1" ht="54" customHeight="1" thickBot="1" x14ac:dyDescent="0.25">
      <c r="A40" s="76" t="s">
        <v>53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8"/>
    </row>
    <row r="41" spans="1:67" ht="48" customHeight="1" thickBot="1" x14ac:dyDescent="0.3">
      <c r="A41" s="76" t="s">
        <v>64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8"/>
    </row>
    <row r="42" spans="1:67" ht="51.75" customHeight="1" thickBot="1" x14ac:dyDescent="0.3">
      <c r="A42" s="76" t="s">
        <v>65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8"/>
    </row>
  </sheetData>
  <mergeCells count="36">
    <mergeCell ref="A33:BO33"/>
    <mergeCell ref="A34:BO34"/>
    <mergeCell ref="A35:BO35"/>
    <mergeCell ref="A36:BO36"/>
    <mergeCell ref="M6:O6"/>
    <mergeCell ref="A2:A18"/>
    <mergeCell ref="B2:K2"/>
    <mergeCell ref="B1:K1"/>
    <mergeCell ref="M3:O3"/>
    <mergeCell ref="M4:O4"/>
    <mergeCell ref="M5:O5"/>
    <mergeCell ref="M2:O2"/>
    <mergeCell ref="M7:O7"/>
    <mergeCell ref="M8:O8"/>
    <mergeCell ref="M9:O9"/>
    <mergeCell ref="M10:O10"/>
    <mergeCell ref="M11:O11"/>
    <mergeCell ref="A26:D26"/>
    <mergeCell ref="A27:D27"/>
    <mergeCell ref="A28:D28"/>
    <mergeCell ref="A29:D29"/>
    <mergeCell ref="A30:D30"/>
    <mergeCell ref="A31:D31"/>
    <mergeCell ref="F30:H30"/>
    <mergeCell ref="F31:H31"/>
    <mergeCell ref="A37:BO37"/>
    <mergeCell ref="A21:D21"/>
    <mergeCell ref="A22:D22"/>
    <mergeCell ref="A23:D23"/>
    <mergeCell ref="A24:D24"/>
    <mergeCell ref="A25:D25"/>
    <mergeCell ref="A38:BO38"/>
    <mergeCell ref="A39:BO39"/>
    <mergeCell ref="A40:BO40"/>
    <mergeCell ref="A41:BO41"/>
    <mergeCell ref="A42:BO42"/>
  </mergeCells>
  <pageMargins left="0.7" right="0.7" top="0.75" bottom="0.75" header="0.3" footer="0.3"/>
  <pageSetup paperSize="9" orientation="portrait" horizontalDpi="0" verticalDpi="0" r:id="rId1"/>
  <ignoredErrors>
    <ignoredError sqref="G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Агрессивность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2024-04-23T18:43:16Z</dcterms:created>
  <dcterms:modified xsi:type="dcterms:W3CDTF">2024-09-19T11:59:42Z</dcterms:modified>
</cp:coreProperties>
</file>