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Admin\Документы\тесты\Шмишек\"/>
    </mc:Choice>
  </mc:AlternateContent>
  <xr:revisionPtr revIDLastSave="0" documentId="13_ncr:1_{2B32F3D6-966D-45A3-8EAB-970C30978432}" xr6:coauthVersionLast="36" xr6:coauthVersionMax="36" xr10:uidLastSave="{00000000-0000-0000-0000-000000000000}"/>
  <bookViews>
    <workbookView xWindow="0" yWindow="0" windowWidth="28725" windowHeight="11520" firstSheet="1" activeTab="1" xr2:uid="{477FDB89-4F11-4A0E-9A43-69E4B81AB12D}"/>
  </bookViews>
  <sheets>
    <sheet name="Лист1" sheetId="1" state="hidden" r:id="rId1"/>
    <sheet name="Ответы" sheetId="2" r:id="rId2"/>
    <sheet name="типы" sheetId="3" state="hidden" r:id="rId3"/>
    <sheet name="Типы акцентуаций"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K14" i="1"/>
  <c r="K15" i="1"/>
  <c r="S5" i="1"/>
  <c r="O5" i="2" l="1"/>
  <c r="D85" i="1"/>
  <c r="D84" i="1"/>
  <c r="D83" i="1"/>
  <c r="D82" i="1"/>
  <c r="D81" i="1"/>
  <c r="D80" i="1"/>
  <c r="D79" i="1"/>
  <c r="D78" i="1"/>
  <c r="D77" i="1"/>
  <c r="Z14" i="2" l="1"/>
  <c r="V6" i="2"/>
  <c r="Y14" i="2"/>
  <c r="X14" i="2"/>
  <c r="W14" i="2"/>
  <c r="V14" i="2"/>
  <c r="U14" i="2"/>
  <c r="T14" i="2"/>
  <c r="S14" i="2"/>
  <c r="R14" i="2"/>
  <c r="Q14" i="2"/>
  <c r="P14" i="2"/>
  <c r="O14" i="2"/>
  <c r="Z9" i="2"/>
  <c r="U5" i="2"/>
  <c r="S13" i="2"/>
  <c r="O13" i="2"/>
  <c r="Z13" i="2"/>
  <c r="Y13" i="2"/>
  <c r="X13" i="2"/>
  <c r="W13" i="2"/>
  <c r="V13" i="2"/>
  <c r="U13" i="2"/>
  <c r="T13" i="2"/>
  <c r="S5" i="2"/>
  <c r="R13" i="2"/>
  <c r="Q13" i="2"/>
  <c r="P13" i="2"/>
  <c r="O12" i="2"/>
  <c r="V12" i="2"/>
  <c r="X9" i="2"/>
  <c r="U12" i="2"/>
  <c r="T12" i="2"/>
  <c r="S12" i="2"/>
  <c r="R12" i="2"/>
  <c r="Q12" i="2"/>
  <c r="R5" i="2"/>
  <c r="P12" i="2"/>
  <c r="O11" i="2"/>
  <c r="R11" i="2"/>
  <c r="Q11" i="2"/>
  <c r="P11" i="2"/>
  <c r="O10" i="2"/>
  <c r="V10" i="2"/>
  <c r="U10" i="2"/>
  <c r="T10" i="2"/>
  <c r="S10" i="2"/>
  <c r="R10" i="2"/>
  <c r="Q10" i="2"/>
  <c r="P10" i="2"/>
  <c r="O9" i="2"/>
  <c r="Y9" i="2"/>
  <c r="T6" i="2"/>
  <c r="W9" i="2"/>
  <c r="V9" i="2"/>
  <c r="U9" i="2"/>
  <c r="T9" i="2"/>
  <c r="S9" i="2"/>
  <c r="R9" i="2"/>
  <c r="Q9" i="2"/>
  <c r="P9" i="2"/>
  <c r="V8" i="2"/>
  <c r="U8" i="2"/>
  <c r="T8" i="2"/>
  <c r="V5" i="2"/>
  <c r="S8" i="2"/>
  <c r="R8" i="2"/>
  <c r="Q8" i="2"/>
  <c r="P8" i="2"/>
  <c r="O8" i="2"/>
  <c r="O7" i="2"/>
  <c r="V7" i="2"/>
  <c r="U7" i="2"/>
  <c r="T7" i="2"/>
  <c r="S7" i="2"/>
  <c r="R7" i="2"/>
  <c r="Q7" i="2"/>
  <c r="P7" i="2"/>
  <c r="U6" i="2"/>
  <c r="S6" i="2"/>
  <c r="R6" i="2"/>
  <c r="Q6" i="2"/>
  <c r="P6" i="2"/>
  <c r="O6" i="2"/>
  <c r="T5" i="2"/>
  <c r="Q5" i="2"/>
  <c r="P5" i="2"/>
  <c r="AA12" i="2" l="1"/>
  <c r="J12" i="2" s="1"/>
  <c r="L12" i="2" s="1"/>
  <c r="AE12" i="2" s="1"/>
  <c r="AA11" i="2"/>
  <c r="J11" i="2" s="1"/>
  <c r="L11" i="2" s="1"/>
  <c r="AE11" i="2" s="1"/>
  <c r="AA8" i="2"/>
  <c r="J8" i="2" s="1"/>
  <c r="L8" i="2" s="1"/>
  <c r="AB8" i="2" s="1"/>
  <c r="AA10" i="2"/>
  <c r="J10" i="2" s="1"/>
  <c r="L10" i="2" s="1"/>
  <c r="AE10" i="2" s="1"/>
  <c r="AA5" i="2"/>
  <c r="J5" i="2" s="1"/>
  <c r="L5" i="2" s="1"/>
  <c r="AC5" i="2" s="1"/>
  <c r="AA7" i="2"/>
  <c r="J7" i="2" s="1"/>
  <c r="L7" i="2" s="1"/>
  <c r="C39" i="2" s="1"/>
  <c r="F39" i="2" s="1"/>
  <c r="AA9" i="2"/>
  <c r="J9" i="2" s="1"/>
  <c r="L9" i="2" s="1"/>
  <c r="AE9" i="2" s="1"/>
  <c r="AA6" i="2"/>
  <c r="J6" i="2" s="1"/>
  <c r="L6" i="2" s="1"/>
  <c r="C38" i="2" s="1"/>
  <c r="F38" i="2" s="1"/>
  <c r="AA13" i="2"/>
  <c r="J13" i="2" s="1"/>
  <c r="L13" i="2" s="1"/>
  <c r="AF13" i="2" s="1"/>
  <c r="AA14" i="2"/>
  <c r="J14" i="2" s="1"/>
  <c r="L14" i="2" s="1"/>
  <c r="AE14" i="2" s="1"/>
  <c r="AU17" i="1"/>
  <c r="AD5" i="2" l="1"/>
  <c r="AB5" i="2"/>
  <c r="AF12" i="2"/>
  <c r="AE5" i="2"/>
  <c r="AF5" i="2"/>
  <c r="AB14" i="2"/>
  <c r="C46" i="2"/>
  <c r="F46" i="2" s="1"/>
  <c r="AC14" i="2"/>
  <c r="AD14" i="2"/>
  <c r="AF14" i="2"/>
  <c r="AF8" i="2"/>
  <c r="C45" i="2"/>
  <c r="F45" i="2" s="1"/>
  <c r="AC13" i="2"/>
  <c r="AD13" i="2"/>
  <c r="C43" i="2"/>
  <c r="F43" i="2" s="1"/>
  <c r="AD11" i="2"/>
  <c r="AB11" i="2"/>
  <c r="AC11" i="2"/>
  <c r="AF11" i="2"/>
  <c r="AF10" i="2"/>
  <c r="C42" i="2"/>
  <c r="F42" i="2" s="1"/>
  <c r="AD10" i="2"/>
  <c r="C40" i="2"/>
  <c r="F40" i="2" s="1"/>
  <c r="AB10" i="2"/>
  <c r="AC8" i="2"/>
  <c r="AC10" i="2"/>
  <c r="AD8" i="2"/>
  <c r="AE8" i="2"/>
  <c r="AB7" i="2"/>
  <c r="AC7" i="2"/>
  <c r="AC12" i="2"/>
  <c r="C44" i="2"/>
  <c r="F44" i="2" s="1"/>
  <c r="AB12" i="2"/>
  <c r="AD12" i="2"/>
  <c r="AF9" i="2"/>
  <c r="AD6" i="2"/>
  <c r="AC6" i="2"/>
  <c r="C37" i="2"/>
  <c r="F37" i="2" s="1"/>
  <c r="AD9" i="2"/>
  <c r="AF7" i="2"/>
  <c r="AB9" i="2"/>
  <c r="AE6" i="2"/>
  <c r="AD7" i="2"/>
  <c r="C41" i="2"/>
  <c r="F41" i="2" s="1"/>
  <c r="AE7" i="2"/>
  <c r="AB6" i="2"/>
  <c r="AC9" i="2"/>
  <c r="AF6" i="2"/>
  <c r="AB13" i="2"/>
  <c r="AE13" i="2"/>
  <c r="BA30" i="1"/>
  <c r="BA29" i="1"/>
  <c r="BA28" i="1"/>
  <c r="BA27" i="1"/>
  <c r="BA26" i="1"/>
  <c r="BA25" i="1"/>
  <c r="BA24" i="1"/>
  <c r="BA23" i="1"/>
  <c r="AD15" i="2" l="1"/>
  <c r="AE15" i="2"/>
  <c r="AF15" i="2"/>
  <c r="AB15" i="2"/>
  <c r="AC15" i="2"/>
  <c r="AI18" i="1"/>
  <c r="AR17" i="1"/>
  <c r="AR18" i="1" s="1"/>
  <c r="AM17" i="1"/>
  <c r="AM18" i="1" s="1"/>
  <c r="AM19" i="1" s="1"/>
  <c r="AM20" i="1" s="1"/>
  <c r="C49" i="1" s="1"/>
  <c r="AJ17" i="1"/>
  <c r="AF18" i="1"/>
  <c r="AF17" i="1"/>
  <c r="AE17" i="1"/>
  <c r="AE18" i="1" s="1"/>
  <c r="AE19" i="1" s="1"/>
  <c r="AE20" i="1" s="1"/>
  <c r="C47" i="1" s="1"/>
  <c r="T18" i="1"/>
  <c r="T17" i="1"/>
  <c r="S17" i="1"/>
  <c r="S18" i="1" s="1"/>
  <c r="P18" i="1"/>
  <c r="P17" i="1"/>
  <c r="L17" i="1"/>
  <c r="L18" i="1" s="1"/>
  <c r="AJ18" i="1"/>
  <c r="AA12" i="1"/>
  <c r="AA11" i="1"/>
  <c r="AA10" i="1"/>
  <c r="AA9" i="1"/>
  <c r="AA8" i="1"/>
  <c r="AA7" i="1"/>
  <c r="AA6" i="1"/>
  <c r="AA5" i="1"/>
  <c r="AA17" i="1" s="1"/>
  <c r="AA18" i="1" s="1"/>
  <c r="AA19" i="1" s="1"/>
  <c r="AE9" i="1"/>
  <c r="AE8" i="1"/>
  <c r="AE7" i="1"/>
  <c r="AE6" i="1"/>
  <c r="AE5" i="1"/>
  <c r="AF7" i="1"/>
  <c r="AF6" i="1"/>
  <c r="AF5" i="1"/>
  <c r="AI11" i="1"/>
  <c r="AI10" i="1"/>
  <c r="AI9" i="1"/>
  <c r="AI8" i="1"/>
  <c r="AI7" i="1"/>
  <c r="AI6" i="1"/>
  <c r="AI5" i="1"/>
  <c r="AI17" i="1" s="1"/>
  <c r="AJ5" i="1"/>
  <c r="AM8" i="1"/>
  <c r="AM7" i="1"/>
  <c r="AM6" i="1"/>
  <c r="AM5" i="1"/>
  <c r="AQ11" i="1"/>
  <c r="AQ10" i="1"/>
  <c r="AQ9" i="1"/>
  <c r="AQ8" i="1"/>
  <c r="AQ7" i="1"/>
  <c r="AQ6" i="1"/>
  <c r="AQ5" i="1"/>
  <c r="AR5" i="1"/>
  <c r="AU5" i="1"/>
  <c r="AU6" i="1"/>
  <c r="AU7" i="1"/>
  <c r="AU8" i="1"/>
  <c r="AU18" i="1" s="1"/>
  <c r="AU19" i="1" s="1"/>
  <c r="AU20" i="1" s="1"/>
  <c r="AU9" i="1"/>
  <c r="AU10" i="1"/>
  <c r="AU11" i="1"/>
  <c r="AU12" i="1"/>
  <c r="W12" i="1"/>
  <c r="W17" i="1" s="1"/>
  <c r="W18" i="1" s="1"/>
  <c r="W19" i="1" s="1"/>
  <c r="W20" i="1" s="1"/>
  <c r="C45" i="1" s="1"/>
  <c r="W11" i="1"/>
  <c r="W10" i="1"/>
  <c r="W9" i="1"/>
  <c r="W8" i="1"/>
  <c r="W7" i="1"/>
  <c r="W6" i="1"/>
  <c r="W5" i="1"/>
  <c r="T5" i="1"/>
  <c r="S15" i="1"/>
  <c r="S14" i="1"/>
  <c r="S13" i="1"/>
  <c r="S12" i="1"/>
  <c r="S11" i="1"/>
  <c r="S10" i="1"/>
  <c r="S9" i="1"/>
  <c r="S8" i="1"/>
  <c r="S7" i="1"/>
  <c r="S6" i="1"/>
  <c r="P7" i="1"/>
  <c r="P6" i="1"/>
  <c r="P5" i="1"/>
  <c r="O13" i="1"/>
  <c r="O12" i="1"/>
  <c r="O11" i="1"/>
  <c r="O10" i="1"/>
  <c r="O9" i="1"/>
  <c r="O8" i="1"/>
  <c r="O17" i="1" s="1"/>
  <c r="O18" i="1" s="1"/>
  <c r="O19" i="1" s="1"/>
  <c r="O20" i="1" s="1"/>
  <c r="C43" i="1" s="1"/>
  <c r="O7" i="1"/>
  <c r="O6" i="1"/>
  <c r="O5" i="1"/>
  <c r="L5" i="1"/>
  <c r="K13" i="1"/>
  <c r="K12" i="1"/>
  <c r="K11" i="1"/>
  <c r="K10" i="1"/>
  <c r="K9" i="1"/>
  <c r="K8" i="1"/>
  <c r="K7" i="1"/>
  <c r="K6" i="1"/>
  <c r="K5" i="1"/>
  <c r="C51" i="1" l="1"/>
  <c r="BA31" i="1"/>
  <c r="K18" i="1"/>
  <c r="K19" i="1" s="1"/>
  <c r="K20" i="1" s="1"/>
  <c r="S19" i="1"/>
  <c r="S20" i="1" s="1"/>
  <c r="C44" i="1" s="1"/>
  <c r="AI19" i="1"/>
  <c r="AI20" i="1" s="1"/>
  <c r="C48" i="1" s="1"/>
  <c r="AQ17" i="1"/>
  <c r="AQ18" i="1" s="1"/>
  <c r="AQ19" i="1" s="1"/>
  <c r="AQ20" i="1" s="1"/>
  <c r="C50" i="1" s="1"/>
  <c r="AA20" i="1"/>
  <c r="C46" i="1" s="1"/>
  <c r="C42" i="1" l="1"/>
  <c r="D86" i="1" s="1"/>
  <c r="AY20" i="1"/>
  <c r="BA22" i="1"/>
</calcChain>
</file>

<file path=xl/sharedStrings.xml><?xml version="1.0" encoding="utf-8"?>
<sst xmlns="http://schemas.openxmlformats.org/spreadsheetml/2006/main" count="246" uniqueCount="111">
  <si>
    <t>Опросник Шмишека. Акцентуации характера.</t>
  </si>
  <si>
    <t>Введите "1" если в бланке знак «+», если знак «—» введите "2".</t>
  </si>
  <si>
    <r>
      <rPr>
        <b/>
        <sz val="12"/>
        <rFont val="Times New Roman"/>
      </rPr>
      <t>Ответ</t>
    </r>
  </si>
  <si>
    <t>№ вопроса</t>
  </si>
  <si>
    <t>Демонстративность</t>
  </si>
  <si>
    <t>Да</t>
  </si>
  <si>
    <t>Нет</t>
  </si>
  <si>
    <t>Коэф</t>
  </si>
  <si>
    <t>Итог</t>
  </si>
  <si>
    <t>Застревание</t>
  </si>
  <si>
    <t>Педантичность</t>
  </si>
  <si>
    <t>Возбудимость</t>
  </si>
  <si>
    <t>Гипертимность</t>
  </si>
  <si>
    <t>Дистимность</t>
  </si>
  <si>
    <t>Тревожность</t>
  </si>
  <si>
    <t>Экзальтированность</t>
  </si>
  <si>
    <t>Эмотивность</t>
  </si>
  <si>
    <t>Циклотимность</t>
  </si>
  <si>
    <t>36.</t>
  </si>
  <si>
    <t>5.</t>
  </si>
  <si>
    <t>25.</t>
  </si>
  <si>
    <t>сумма</t>
  </si>
  <si>
    <t>название</t>
  </si>
  <si>
    <t>факт</t>
  </si>
  <si>
    <t>Акцентуации</t>
  </si>
  <si>
    <t>Неуравновешенность</t>
  </si>
  <si>
    <t>Г</t>
  </si>
  <si>
    <t>Ц</t>
  </si>
  <si>
    <t>Н</t>
  </si>
  <si>
    <t>З</t>
  </si>
  <si>
    <t>Т</t>
  </si>
  <si>
    <t>П</t>
  </si>
  <si>
    <t>Ди</t>
  </si>
  <si>
    <t>Эм</t>
  </si>
  <si>
    <t>Эк</t>
  </si>
  <si>
    <t>Де</t>
  </si>
  <si>
    <t>Шкала</t>
  </si>
  <si>
    <t>Сырой балл</t>
  </si>
  <si>
    <t>Балл</t>
  </si>
  <si>
    <t>Шкалы активности.</t>
  </si>
  <si>
    <t>Шкалы реактивности</t>
  </si>
  <si>
    <t>Шкалы эмоциональной сферы</t>
  </si>
  <si>
    <t>Шкалы контроля</t>
  </si>
  <si>
    <t>средний</t>
  </si>
  <si>
    <t>Наименование</t>
  </si>
  <si>
    <t>&gt;18</t>
  </si>
  <si>
    <t>макс</t>
  </si>
  <si>
    <t>от 13до18</t>
  </si>
  <si>
    <t>кол-во от 13до18</t>
  </si>
  <si>
    <t>кол-во &gt;18</t>
  </si>
  <si>
    <t>Тип</t>
  </si>
  <si>
    <t>Особенности общения и поведения</t>
  </si>
  <si>
    <t>Противопоказания в общении и деятельности</t>
  </si>
  <si>
    <t>Предпочтения в деятельности</t>
  </si>
  <si>
    <t>Чрезмерно приподнятое настроение, всегда весел, разговорчив. Очень энергичен, самостоятелен, стремится к лидерству, рискам и авантюрам, не реагирует на замечания, игнорирует наказания, теряет грань недозволенного, отсутствует самокритичность. Необходимо сдержанно относиться к его необоснованному оптимизму и переоценке своих возможностей. Энергия подчас направляется на употребление спиртного, наркотиков, беспорядочную половую жизнь.
Привлекательные черты: энергичность, жажда деятельности, инициативность, чувство нового, оптимизм. Отталкивающие черты: легкомысленность, склонность к аморальным поступкам, несерьезное отношение к обязанностям, раздражительность в кругу близких людей.</t>
  </si>
  <si>
    <t>Гипертимный</t>
  </si>
  <si>
    <t>Монотонность, одиночество, условия жесткой дисциплины, постоянные нравоучения могут вызвать гнев.</t>
  </si>
  <si>
    <t>Работа, связанная с постоянным общением и организаторской деятельностью: снабжение и сбыт, спорт, театр. Есть склонность к смене профессий, места работы.</t>
  </si>
  <si>
    <t>Ситуации, требующие бурной деятельности, смена привычного образа жизни.</t>
  </si>
  <si>
    <t>Работа, не требующая широкого круга общения.</t>
  </si>
  <si>
    <t>Постоянно пониженное настроение, замкнутость, немногословность, пессимистичность, тяготится шумным обществом, с сослуживцами близко не сходится. В конфликты вступает редко, чаще является в них пассивной стороной. Ценит тех, кто дружит с ним и готов ему подчиняться. Привлекательные черты: серьезность, высокая нравственность, добросовестность, справедливость Отталкивающие черты: пассивность, пессимизм, грусть, замедленность мышления, «отрыв от коллектива»</t>
  </si>
  <si>
    <t>Дистимный</t>
  </si>
  <si>
    <t>Общительность циклически меняется (высокая в период повышенного настроения, и низкая в период подавленности).</t>
  </si>
  <si>
    <t>В период подъема настроения проявляет себя как гипертим, в период спада – как дистим. В период спада остро воспринимает неприятности, может решиться на самоубийство.</t>
  </si>
  <si>
    <t>Интересы зависят от цикла настроения. Есть склонность разочаровываться в профессии, часто менять места работы.</t>
  </si>
  <si>
    <t>Циклотимный</t>
  </si>
  <si>
    <t>Искусство, медицина, воспитание детей, уход за животными, растениями.</t>
  </si>
  <si>
    <t>Чрезмерная чувствительность, ранимость, глубоко переживает малейшие неприятности, излишне чувствителен к замечаниям, неудачам, поэтому у него чаще печальное настроение. Предпочитает узкий круг друзей и близких, которые понимают с полуслова. Редко вступает в конфликты, играет в них пассивную роль. Обиды не выплескивает наружу. Привлекательные черты: альтруизм, сострадание, жалостливость, способность радоваться чужим удачам; исполнительность, высокое чувство долга. Хороший семьянин. Отталкивающие черты: крайняя чувствительность, слезливость; может провоцировать нападки невоспитанных или раздражительных людей.</t>
  </si>
  <si>
    <t>Конфликты с близким человеком, смерть или болезнь родных. Несправедливость, пребывание в окружении грубых людей.</t>
  </si>
  <si>
    <t>Эмотивный</t>
  </si>
  <si>
    <t>Ситуации ущемления интересов, недооценка заслуг, низвержение с «пьедестала» вызывают истерические реакции. Замкнутый круг общения, однообразная работа угнетают.</t>
  </si>
  <si>
    <t>Благоприятна работа с постоянно меняющимися кратковременными контактами.</t>
  </si>
  <si>
    <t>Стремится быть в центре внимания и добиваться своих целей любой ценой: слезы, обморок, скандалы, болезни, хвастовство, наряды, необычное увлечение, ложь. Легко забывает о своих неблаговидных поступках. Поведение зависит от человека, с которым он имеет дело. Привлекательные черты: обходительность, упорство, целенаправленность, актерское дарование, способность увлечь, неординарность. Отталкивающие черты: эгоизм, лживость, хвастливость. Отлынивание от работы, склонность «заболевать» в самые ответственные и трудные моменты; склонность к интригам; самоуверенность. Провоцирует конфликты, при этом активно защищается.</t>
  </si>
  <si>
    <t>Физический труд, атлетические виды спорта. Из-за неуживчивости часто меняет место работы. Необходимо развивать выдержку, самоконтроль.Искусство, медицина, воспитание детей, уход за животными, растениями.</t>
  </si>
  <si>
    <t>Склонность к конфликтам по незначительным поводам, к невротическим срывам, нравоучениям. Аморальное поведение, злоупотребление алкоголем, асоциальные поступки. Конфликты с близким человеком, смерть или болезнь родных. Несправедливость, пребывание в окружении грубых людей.</t>
  </si>
  <si>
    <t>Повышенная раздражительность, агрессивность, угрюмость. Возможны проявления льстивости и услужливости (в качестве маскировки). Склонность к нецензурной брани, или – к молчаливости, замедленности в беседе. Активно и часто конфликтует, плохо уживается в коллективе. Привлекательные черты: вне приступов гнева – добросовестность и аккуратность, любовь к детям. Отталкивающие черты: раздражительность, вспыльчивость, неадекватные вспышки гнева и ярости с рукоприкладством, жестокость, ослабленный контроль над влечениями.</t>
  </si>
  <si>
    <t>Возбудимый</t>
  </si>
  <si>
    <t>Демонстративный</t>
  </si>
  <si>
    <t>Педантичный</t>
  </si>
  <si>
    <t>Ситуации личной ответственности за важное дело, недооценка их заслуг.</t>
  </si>
  <si>
    <t>Выраженная занудливость в виде «переживания» подробностей, на службе может замучить посетителей формальными требованиями, изнуряет домашних чрезмерной аккуратностью. Привлекательные черты: добросовестность, аккуратность, серьезность, надежность в делах и чувствах, ровное настроение. Отталкивающие черты: формализм, «крючкотворство», «занудливость», стремление переложить принятие важного решения на других.</t>
  </si>
  <si>
    <t>Деятельность, не связанная с большой ответственностью, «бумажная работа». Отсутствует склонность менять места работы.</t>
  </si>
  <si>
    <t>Задетое самолюбие, несправедливая обида, препятствия к достижению честолюбивых целей.</t>
  </si>
  <si>
    <t>«Застревание» на чувствах, мыслях. Служебная и бытовая несговорчивость, склонность к затяжным склокам, четко определенный круг друзей и врагов. В конфликтах чаще бывают активной стороной, не может забыть обид, «сводит счеты». Проявляет властолюбие». Привлекательные черты: стремление добиться высоких показателей в любом деле, проявление высоких требований к себе, жажда справедливости, принципиальность, крепкие, устойчивые взгляды. Отталкивающие черты: обидчивость, подозрительность, мстительность, самонадеянность, ревнивость, раздутое до фанатизма чувство справедливости.Привлекательные черты: стремление добиться высоких показателей в любом деле, проявление высоких требований к себе, жажда справедливости, принципиальность, крепкие, устойчивые взгляды. Отталкивающие черты: обидчивость, подозрительность, мстительность, самонадеянность, ревнивость, раздутое до фанатизма чувство справедливости.</t>
  </si>
  <si>
    <t>Работа, дающая ощущение независимости и возможности проявить себя. Необходимо развивать гибкость, даже забывчивость.</t>
  </si>
  <si>
    <t>Не рекомендуется быть руководителем: будет бесконечно взвешивать, переживать, а ответственные решения принимать не сможет.</t>
  </si>
  <si>
    <t>Пониженный фон настроения, опасения за себя, близких, робость, неуверенность в себе, крайняя нерешительность. Долго переживает неудачи, сомневается в своих действиях. Редко вступает в конфликты, играет в них пассивную роль. Привлекательные черты: дружелюбие, самокритичность, исполнительность. Отталкивающие черты: боязливость, мнительность.</t>
  </si>
  <si>
    <t>Ситуации угрозы, наказания, насмешек, несправедливых обвинений. Вследствие беззащитности может стать мишенью для шуток, «козлом отпущения».</t>
  </si>
  <si>
    <t>Неудачи, горестные события.</t>
  </si>
  <si>
    <t>Очень изменчивое настроение, эмоции ярко выражены, повышенная отвлекаемость на внешние события, словоохотливость, влюбчивость. Привлекательные черты: альтруизм, чувство сострадания, художественный вкус, артистическое дарование, яркость чувств, привязанность к друзьям. Отталкивающие черты: чрезмерная впечатлительность, патетичность, паникерство, подверженность отчаянию.</t>
  </si>
  <si>
    <t>Искусство, художественные виды спорта. Профессии, связанные с близостью к природе.</t>
  </si>
  <si>
    <t>Тревожный</t>
  </si>
  <si>
    <t>Экзальтированный</t>
  </si>
  <si>
    <t>Застревающий</t>
  </si>
  <si>
    <t>нижний</t>
  </si>
  <si>
    <t>верхний</t>
  </si>
  <si>
    <r>
      <t>Начинать делать выводы следует с общего вида графика – профиля кривой , обращая внимание на то, как расположились полученные точки (показатели типов акцентуаций) относительно нижнего и верхнего предела нормы, то есть границы 12 и 18 баллов. Возможно несколько вариантов графика.</t>
    </r>
    <r>
      <rPr>
        <u/>
        <sz val="11"/>
        <color theme="1"/>
        <rFont val="Calibri"/>
        <family val="2"/>
        <charset val="204"/>
        <scheme val="minor"/>
      </rPr>
      <t xml:space="preserve"> </t>
    </r>
    <r>
      <rPr>
        <b/>
        <u/>
        <sz val="11"/>
        <color theme="1"/>
        <rFont val="Calibri"/>
        <family val="2"/>
        <charset val="204"/>
        <scheme val="minor"/>
      </rPr>
      <t>Вариант 1</t>
    </r>
    <r>
      <rPr>
        <sz val="11"/>
        <color theme="1"/>
        <rFont val="Calibri"/>
        <family val="2"/>
        <charset val="204"/>
        <scheme val="minor"/>
      </rPr>
      <t xml:space="preserve">. Все или практически все точки на графике оказались значительно ниже предела 12 баллов (от 0 и до 8 баллов). В этом случае есть два направления интерпретации данных: </t>
    </r>
    <r>
      <rPr>
        <b/>
        <sz val="11"/>
        <color theme="1"/>
        <rFont val="Calibri"/>
        <family val="2"/>
        <charset val="204"/>
        <scheme val="minor"/>
      </rPr>
      <t>1.</t>
    </r>
    <r>
      <rPr>
        <sz val="11"/>
        <color theme="1"/>
        <rFont val="Calibri"/>
        <family val="2"/>
        <charset val="204"/>
        <scheme val="minor"/>
      </rPr>
      <t xml:space="preserve"> Перед нами личность, которая стремится показаться социально нормативной. Обычно такие люди демонстрируют сниженную самокритичность, неискренни. В этом случае данные о чертах характера человека, прошедшего тестирование, недостоверны.
</t>
    </r>
    <r>
      <rPr>
        <b/>
        <sz val="11"/>
        <color theme="1"/>
        <rFont val="Calibri"/>
        <family val="2"/>
        <charset val="204"/>
        <scheme val="minor"/>
      </rPr>
      <t>2.</t>
    </r>
    <r>
      <rPr>
        <sz val="11"/>
        <color theme="1"/>
        <rFont val="Calibri"/>
        <family val="2"/>
        <charset val="204"/>
        <scheme val="minor"/>
      </rPr>
      <t xml:space="preserve"> Перед нами человек, лишенный привлекательной индивидуальности, пассивный, эмоционально обедненный. Такой человек старается уединиться, быть неприметным, медлителен. Он вряд ли станет лидером в коллективе, предпринимателем или борцом за идеи. Но за него можно и не беспокоиться: он не отважится на интриги, авантюры, вряд ли резко проявит свои эмоции. Исследования позволяют утверждать, что у подобных людей могут возникнуть сложности в преодолении трудных жизненных обстоятельств.</t>
    </r>
    <r>
      <rPr>
        <b/>
        <sz val="11"/>
        <color theme="1"/>
        <rFont val="Calibri"/>
        <family val="2"/>
        <charset val="204"/>
        <scheme val="minor"/>
      </rPr>
      <t xml:space="preserve"> </t>
    </r>
    <r>
      <rPr>
        <b/>
        <u/>
        <sz val="11"/>
        <color theme="1"/>
        <rFont val="Calibri"/>
        <family val="2"/>
        <charset val="204"/>
        <scheme val="minor"/>
      </rPr>
      <t>Вариант 2</t>
    </r>
    <r>
      <rPr>
        <u/>
        <sz val="11"/>
        <color theme="1"/>
        <rFont val="Calibri"/>
        <family val="2"/>
        <charset val="204"/>
        <scheme val="minor"/>
      </rPr>
      <t>.</t>
    </r>
    <r>
      <rPr>
        <sz val="11"/>
        <color theme="1"/>
        <rFont val="Calibri"/>
        <family val="2"/>
        <charset val="204"/>
        <scheme val="minor"/>
      </rPr>
      <t xml:space="preserve"> Большинство значений акцентуированных черт характера оказались на уровне или выше 19 баллов (19 и выше). По всей вероятности, перед нами сложный в общении человек, со многими «острыми» углами, но не исключено, что в тоже время — это яркая личность. </t>
    </r>
    <r>
      <rPr>
        <b/>
        <u/>
        <sz val="11"/>
        <color theme="1"/>
        <rFont val="Calibri"/>
        <family val="2"/>
        <charset val="204"/>
        <scheme val="minor"/>
      </rPr>
      <t>Вариант 3</t>
    </r>
    <r>
      <rPr>
        <b/>
        <sz val="11"/>
        <color theme="1"/>
        <rFont val="Calibri"/>
        <family val="2"/>
        <charset val="204"/>
        <scheme val="minor"/>
      </rPr>
      <t>.</t>
    </r>
    <r>
      <rPr>
        <sz val="11"/>
        <color theme="1"/>
        <rFont val="Calibri"/>
        <family val="2"/>
        <charset val="204"/>
        <scheme val="minor"/>
      </rPr>
      <t xml:space="preserve"> Графическая кривая имеет отчетливый «зубчатый» профиль – высокие показатели чередуются с пониженными. Такой график, как правило, встречается у людей с определенными характерологическими достоинствами и недостатками, которые могут создавать трудности в коммуникативном и воспитательном плане. Интерпретируя показатели акцентуаций, нельзя рассуждать прямолинейно: чем они меньше, тем лучше. Сказанное относится к интерпретации почти всех акцентуированных черт - на это следует обращать внимание, анализируя каждую из них отдельно.</t>
    </r>
  </si>
  <si>
    <t>Подробное описание типов акцентуаций характера, особенностей их проявления в общении и поведения личности</t>
  </si>
  <si>
    <r>
      <t>1.</t>
    </r>
    <r>
      <rPr>
        <b/>
        <u/>
        <sz val="11"/>
        <color theme="1"/>
        <rFont val="Calibri"/>
        <family val="2"/>
        <charset val="204"/>
        <scheme val="minor"/>
      </rPr>
      <t xml:space="preserve"> Гипертимный тип</t>
    </r>
    <r>
      <rPr>
        <sz val="11"/>
        <color theme="1"/>
        <rFont val="Calibri"/>
        <family val="2"/>
        <charset val="204"/>
        <scheme val="minor"/>
      </rPr>
      <t xml:space="preserve"> отличается активностью, энергичностью, оптимизмом, беззаботностью, склонностью к риску, новизне, стремлением к лидерству. Людей этого типа отличает большая подвижность, общительность, болтливость, выраженность жестов, мимики, пантомимики, чрезмерная самостоятельность. Они почти всегда имеют очень хорошее настроение, хорошее самочувствие, высокий жизненный тонус. Это люди с повышенной самооценкой, веселые, легкомысленные; люди, умеющие развлекать других, энергичные, деятельные, инициативные. Склонны к повышенной раздражительности. Испытывают недостаточно серьезное отношение к своим обязанностям. Они трудно переносят условия жесткой дисциплины, монотонную деятельность, вынужденное одиночество.
Очень высокие показатели по этой шкале (22 – 24 балла) свидетельствуют о мощной физической и психической энергии. Однако этот факт имеет как положительное, так и негативное следствие. С одной стороны, гипертимность – важное условие активности человека, благодаря которому он обычно достигает успехов, продвигается в карьере, становится руководителем и неформальным лидером, а с другой – при столь интенсивном проявлении гипертимности нередко личность становится сверхактивной, старается привлечь к себе внимание любой ценой.
</t>
    </r>
    <r>
      <rPr>
        <u/>
        <sz val="11"/>
        <color theme="1"/>
        <rFont val="Calibri"/>
        <family val="2"/>
        <charset val="204"/>
        <scheme val="minor"/>
      </rPr>
      <t>Привлекательные черты</t>
    </r>
    <r>
      <rPr>
        <sz val="11"/>
        <color theme="1"/>
        <rFont val="Calibri"/>
        <family val="2"/>
        <charset val="204"/>
        <scheme val="minor"/>
      </rPr>
      <t xml:space="preserve">: энергичность, жажда деятельности, инициативность, чувство нового, оптимизм.
</t>
    </r>
    <r>
      <rPr>
        <u/>
        <sz val="11"/>
        <color theme="1"/>
        <rFont val="Calibri"/>
        <family val="2"/>
        <charset val="204"/>
        <scheme val="minor"/>
      </rPr>
      <t>Отталкивающие черты:</t>
    </r>
    <r>
      <rPr>
        <sz val="11"/>
        <color theme="1"/>
        <rFont val="Calibri"/>
        <family val="2"/>
        <charset val="204"/>
        <scheme val="minor"/>
      </rPr>
      <t xml:space="preserve"> легкомысленность, несерьезное отношение к обязанностям, раздражительность в кругу близких людей.
</t>
    </r>
    <r>
      <rPr>
        <u/>
        <sz val="11"/>
        <color theme="1"/>
        <rFont val="Calibri"/>
        <family val="2"/>
        <charset val="204"/>
        <scheme val="minor"/>
      </rPr>
      <t xml:space="preserve">Ситуации, в которых возможен конфликт: </t>
    </r>
    <r>
      <rPr>
        <sz val="11"/>
        <color theme="1"/>
        <rFont val="Calibri"/>
        <family val="2"/>
        <charset val="204"/>
        <scheme val="minor"/>
      </rPr>
      <t xml:space="preserve">Противопоказаны монотонность, одиночество, условия жесткой дисциплины, постоянные нравоучения могут вызвать гнев.
</t>
    </r>
    <r>
      <rPr>
        <u/>
        <sz val="11"/>
        <color theme="1"/>
        <rFont val="Calibri"/>
        <family val="2"/>
        <charset val="204"/>
        <scheme val="minor"/>
      </rPr>
      <t xml:space="preserve">Предпочитаемая деятельность: </t>
    </r>
    <r>
      <rPr>
        <sz val="11"/>
        <color theme="1"/>
        <rFont val="Calibri"/>
        <family val="2"/>
        <charset val="204"/>
        <scheme val="minor"/>
      </rPr>
      <t>Работа, связанная с постоянным общением: организаторская деятельность, служба сбыта, спорт, театр. Склонны к смене профессий, места работы.</t>
    </r>
  </si>
  <si>
    <r>
      <rPr>
        <b/>
        <u/>
        <sz val="11"/>
        <color theme="1"/>
        <rFont val="Calibri"/>
        <family val="2"/>
        <charset val="204"/>
        <scheme val="minor"/>
      </rPr>
      <t xml:space="preserve">2. Застревающий тип </t>
    </r>
    <r>
      <rPr>
        <sz val="11"/>
        <color theme="1"/>
        <rFont val="Calibri"/>
        <family val="2"/>
        <charset val="204"/>
        <scheme val="minor"/>
      </rPr>
      <t xml:space="preserve">отличается длительностью переживаний какого-либо чувства, настойчивостью, упрямством, трудностью от переключения с одной проблемы на другую. Его характеризует склонность к нравоучениям, неразговорчивость. Часто страдает от мнимой несправедливости по отношению к нему. В связи с этим проявляет настороженность и недоверчивость по отношению к людям, чувствителен к обидам и огорчениям, уязвим, подозрителен, отличается мстительностью, долго переживает происшедшее. Для него характерна жесткость установок и взглядов. Стремится добиться высоких показателей в любом деле, за которое берется и проявляет большое упорство в достижении своих целей. Основной чертой является склонность к аффектам (правдолюбие, обидчивость, ревность, подозрительность), инертность в проявлении аффектов, в мышлении, в моторике.
Чем меньше показатели застреваемости, тем лучше. 19 и более баллов набирают люди, готовые к недружелюбным выпадам, находящиеся в состоянии постоянной защиты своего «Я». При этом некоторые личности достаточно самокритичны и признают склонность к затяжным аффектам, искренне бы хотели избавиться от такой черты характера. Другие, напротив, недооценивают коммуникативные издержки данного качества, защищают его в себе и находят различные доводы, чтобы не изменять себя.
</t>
    </r>
    <r>
      <rPr>
        <u/>
        <sz val="11"/>
        <color theme="1"/>
        <rFont val="Calibri"/>
        <family val="2"/>
        <charset val="204"/>
        <scheme val="minor"/>
      </rPr>
      <t xml:space="preserve">Привлекательные черты: </t>
    </r>
    <r>
      <rPr>
        <sz val="11"/>
        <color theme="1"/>
        <rFont val="Calibri"/>
        <family val="2"/>
        <charset val="204"/>
        <scheme val="minor"/>
      </rPr>
      <t xml:space="preserve">стремление добиться высоких показателей в любом деле, проявление высоких требований к себе, жажда справедливости, принципиальность, устойчивые взгляды.
</t>
    </r>
    <r>
      <rPr>
        <u/>
        <sz val="11"/>
        <color theme="1"/>
        <rFont val="Calibri"/>
        <family val="2"/>
        <charset val="204"/>
        <scheme val="minor"/>
      </rPr>
      <t>Отталкивающие черты:</t>
    </r>
    <r>
      <rPr>
        <sz val="11"/>
        <color theme="1"/>
        <rFont val="Calibri"/>
        <family val="2"/>
        <charset val="204"/>
        <scheme val="minor"/>
      </rPr>
      <t xml:space="preserve"> обидчивость, подозрительность, мстительность, честолюбие, ревнивость.
</t>
    </r>
    <r>
      <rPr>
        <u/>
        <sz val="11"/>
        <color theme="1"/>
        <rFont val="Calibri"/>
        <family val="2"/>
        <charset val="204"/>
        <scheme val="minor"/>
      </rPr>
      <t xml:space="preserve">Ситуации, в которых возможен конфликт: </t>
    </r>
    <r>
      <rPr>
        <sz val="11"/>
        <color theme="1"/>
        <rFont val="Calibri"/>
        <family val="2"/>
        <charset val="204"/>
        <scheme val="minor"/>
      </rPr>
      <t xml:space="preserve">Задетое самолюбие, несправедливая обида, препятствия к достижению честолюбивых целей.
</t>
    </r>
    <r>
      <rPr>
        <u/>
        <sz val="11"/>
        <color theme="1"/>
        <rFont val="Calibri"/>
        <family val="2"/>
        <charset val="204"/>
        <scheme val="minor"/>
      </rPr>
      <t xml:space="preserve">Предпочитаемая деятельность: </t>
    </r>
    <r>
      <rPr>
        <sz val="11"/>
        <color theme="1"/>
        <rFont val="Calibri"/>
        <family val="2"/>
        <charset val="204"/>
        <scheme val="minor"/>
      </rPr>
      <t>Работа, дающая ощущение независимости и возможности и проявить себя. Необходимо развивать гибкость.</t>
    </r>
  </si>
  <si>
    <r>
      <rPr>
        <b/>
        <u/>
        <sz val="11"/>
        <color theme="1"/>
        <rFont val="Calibri"/>
        <family val="2"/>
        <charset val="204"/>
        <scheme val="minor"/>
      </rPr>
      <t>3. Эмотивный тип</t>
    </r>
    <r>
      <rPr>
        <sz val="11"/>
        <color theme="1"/>
        <rFont val="Calibri"/>
        <family val="2"/>
        <charset val="204"/>
        <scheme val="minor"/>
      </rPr>
      <t xml:space="preserve"> отличается тонкостью эмоциональных реакций, проницательностью, отзывчивостью, чувствительностью, тревожностью, глубокими реакциями в области тонких чувств. Наиболее сильно выраженная черта — гуманность, сопереживание другим людям или животным, отзывчивость, мягкосердечность. Люди этого типа редко вступают в конфликты. Им свойственно обостренное чувство долга, исполнительность.
Высокие показатели (22 – 24 балла) свидетельствуют о склонности человека концентрироваться на пережитом. В пределах 12 – 14 баллов можно предположить выраженность впечатлительности у человека, который адекватно откликается своими эмоциями на жизненные события. Низкий показатель эмотивности свидетельствует о душевной холодности, неспособности эмоционально откликаться на происходящее.
</t>
    </r>
    <r>
      <rPr>
        <u/>
        <sz val="11"/>
        <color theme="1"/>
        <rFont val="Calibri"/>
        <family val="2"/>
        <charset val="204"/>
        <scheme val="minor"/>
      </rPr>
      <t>Привлекательные черты</t>
    </r>
    <r>
      <rPr>
        <sz val="11"/>
        <color theme="1"/>
        <rFont val="Calibri"/>
        <family val="2"/>
        <charset val="204"/>
        <scheme val="minor"/>
      </rPr>
      <t xml:space="preserve">: альтруизм, сострадание, жалостливость, радуются чужим удачам; исполнительны, с высоким чувством долга.
</t>
    </r>
    <r>
      <rPr>
        <u/>
        <sz val="11"/>
        <color theme="1"/>
        <rFont val="Calibri"/>
        <family val="2"/>
        <charset val="204"/>
        <scheme val="minor"/>
      </rPr>
      <t>Отталкивающие черты:</t>
    </r>
    <r>
      <rPr>
        <sz val="11"/>
        <color theme="1"/>
        <rFont val="Calibri"/>
        <family val="2"/>
        <charset val="204"/>
        <scheme val="minor"/>
      </rPr>
      <t xml:space="preserve"> крайняя чувствительность, слезливость.
</t>
    </r>
    <r>
      <rPr>
        <u/>
        <sz val="11"/>
        <color theme="1"/>
        <rFont val="Calibri"/>
        <family val="2"/>
        <charset val="204"/>
        <scheme val="minor"/>
      </rPr>
      <t>Ситуации, в которых возможен конфликт:</t>
    </r>
    <r>
      <rPr>
        <sz val="11"/>
        <color theme="1"/>
        <rFont val="Calibri"/>
        <family val="2"/>
        <charset val="204"/>
        <scheme val="minor"/>
      </rPr>
      <t xml:space="preserve"> Конфликты с близким человеком, смерть или болезнь родных воспринимается трагически. Противопоказаны несправедливость, хамство, пребывание в окружении грубых людей.
</t>
    </r>
    <r>
      <rPr>
        <u/>
        <sz val="11"/>
        <color theme="1"/>
        <rFont val="Calibri"/>
        <family val="2"/>
        <charset val="204"/>
        <scheme val="minor"/>
      </rPr>
      <t>Предпочитаемая деятельность:</t>
    </r>
    <r>
      <rPr>
        <sz val="11"/>
        <color theme="1"/>
        <rFont val="Calibri"/>
        <family val="2"/>
        <charset val="204"/>
        <scheme val="minor"/>
      </rPr>
      <t xml:space="preserve"> Сфера искусств, медицина, воспитание детей, уход за животными, растениями.</t>
    </r>
  </si>
  <si>
    <r>
      <rPr>
        <b/>
        <u/>
        <sz val="11"/>
        <color theme="1"/>
        <rFont val="Calibri"/>
        <family val="2"/>
        <charset val="204"/>
        <scheme val="minor"/>
      </rPr>
      <t>4. Педантичный тип</t>
    </r>
    <r>
      <rPr>
        <sz val="11"/>
        <color theme="1"/>
        <rFont val="Calibri"/>
        <family val="2"/>
        <charset val="204"/>
        <scheme val="minor"/>
      </rPr>
      <t xml:space="preserve"> характеризуется ригидностью, инертностью психических процессов, долгим переживанием травмирующих событий. В конфликты вступает редко, выступая скорее пассивной, чем активной стороной. Пунктуален, аккуратен, особое внимание уделяет чистоте и порядку, скрупулезен, добросовестен, склонен жестко следовать плану, в выполнении действий нетороплив, усидчив, ориентирован на высокое качество работы и особую аккуратность, склонен к частым самопроверкам, сомнениям в правильности выполненной работы, формализму. Охотно уступает лидерство другим людям.
Интерпретация показателей требует особой осторожности и привлечения дополнительных наблюдений за человеком, прошедшем тестирование. Завышенные показатели педантичности (22 – 24 балла) характерны для людей, стереотипность и негибкость мышления которых оказывают деструктивное влияние на совместную деятельность с другими людьми. Заниженные показатели (4 – 8 баллов) встречаются у людей недисциплинированных, несобранных.
</t>
    </r>
    <r>
      <rPr>
        <u/>
        <sz val="11"/>
        <color theme="1"/>
        <rFont val="Calibri"/>
        <family val="2"/>
        <charset val="204"/>
        <scheme val="minor"/>
      </rPr>
      <t>Привлекательные черты:</t>
    </r>
    <r>
      <rPr>
        <sz val="11"/>
        <color theme="1"/>
        <rFont val="Calibri"/>
        <family val="2"/>
        <charset val="204"/>
        <scheme val="minor"/>
      </rPr>
      <t xml:space="preserve"> добросовестность, аккуратность, серьезность, надежность в делах и чувствах, ровное настроение.
</t>
    </r>
    <r>
      <rPr>
        <u/>
        <sz val="11"/>
        <color theme="1"/>
        <rFont val="Calibri"/>
        <family val="2"/>
        <charset val="204"/>
        <scheme val="minor"/>
      </rPr>
      <t>Отталкивающие черты:</t>
    </r>
    <r>
      <rPr>
        <sz val="11"/>
        <color theme="1"/>
        <rFont val="Calibri"/>
        <family val="2"/>
        <charset val="204"/>
        <scheme val="minor"/>
      </rPr>
      <t xml:space="preserve"> формализм, стремление переложить принятие важного решения на других.
</t>
    </r>
    <r>
      <rPr>
        <u/>
        <sz val="11"/>
        <color theme="1"/>
        <rFont val="Calibri"/>
        <family val="2"/>
        <charset val="204"/>
        <scheme val="minor"/>
      </rPr>
      <t>Ситуации, в которых возможен конфликт</t>
    </r>
    <r>
      <rPr>
        <sz val="11"/>
        <color theme="1"/>
        <rFont val="Calibri"/>
        <family val="2"/>
        <charset val="204"/>
        <scheme val="minor"/>
      </rPr>
      <t xml:space="preserve">: Ситуации личной ответственности за важное дело, недооценка их заслуг, склонность к навязчивостям.
</t>
    </r>
    <r>
      <rPr>
        <u/>
        <sz val="11"/>
        <color theme="1"/>
        <rFont val="Calibri"/>
        <family val="2"/>
        <charset val="204"/>
        <scheme val="minor"/>
      </rPr>
      <t>Предпочитаемая деятельность:</t>
    </r>
    <r>
      <rPr>
        <sz val="11"/>
        <color theme="1"/>
        <rFont val="Calibri"/>
        <family val="2"/>
        <charset val="204"/>
        <scheme val="minor"/>
      </rPr>
      <t xml:space="preserve"> Профессии, не связанные с большой ответственностью, не склонны менять место работы.</t>
    </r>
  </si>
  <si>
    <r>
      <rPr>
        <b/>
        <u/>
        <sz val="11"/>
        <color theme="1"/>
        <rFont val="Calibri"/>
        <family val="2"/>
        <charset val="204"/>
        <scheme val="minor"/>
      </rPr>
      <t xml:space="preserve">5. Тревожный тип </t>
    </r>
    <r>
      <rPr>
        <sz val="11"/>
        <color theme="1"/>
        <rFont val="Calibri"/>
        <family val="2"/>
        <charset val="204"/>
        <scheme val="minor"/>
      </rPr>
      <t xml:space="preserve">отличается ощущением беспокойства, внутренней напряженности, склонен ожидать неприятности. Для данного типа характерны постоянные сомнения в правильности своих поступков и мыслей, чувство собственной неполноценности. Свойственны низкая контактность, минорное настроение, робость, неуверенность в себе. У них рано формируется чувство долга, ответственности, высокие моральные и этические требования. Характерные для людей данного типа обидчивость, чувствительность, застенчивость мешают сблизиться с теми, с кем хочется, особо слабым звеном является реакция на отношение к ним окружающих. Непереносимость насмешек, подозрения сопровождаются неумением постоять за себя, отстоять правду при несправедливых обвинениях. Обладают дружелюбием, самокритичностью, исполнительностью.
Повышенные показатели по данному типу акцентуации – более 20 баллов – свойственны мнительным людям, настороженным, как правило, весьма сдержанно, с подозрением, относящимся к малознакомым партнерам. Существенное значение имеет то, как показатели тревожности соотносятся с импульсивностью. При повышенной тревожности и относительном уровне импульсивности люди сдержанны в общении, держатся от других как бы на дистанции. Они сдержанно проявляют свои чувства, открыто не показывают эмоциональные реакции как положительные, так и отрицательные. Низкий уровень тревожности (не более 8 баллов) – явление двойственное: у одних это свидетельство молодости и оптимизма, например, у студентов университета, а у других – признак поверхности эмоционально-чувственной сферы.
</t>
    </r>
    <r>
      <rPr>
        <u/>
        <sz val="11"/>
        <color theme="1"/>
        <rFont val="Calibri"/>
        <family val="2"/>
        <charset val="204"/>
        <scheme val="minor"/>
      </rPr>
      <t>Привлекательные черты:</t>
    </r>
    <r>
      <rPr>
        <sz val="11"/>
        <color theme="1"/>
        <rFont val="Calibri"/>
        <family val="2"/>
        <charset val="204"/>
        <scheme val="minor"/>
      </rPr>
      <t xml:space="preserve"> дружелюбие, самокритичность, исполнительность.
</t>
    </r>
    <r>
      <rPr>
        <u/>
        <sz val="11"/>
        <color theme="1"/>
        <rFont val="Calibri"/>
        <family val="2"/>
        <charset val="204"/>
        <scheme val="minor"/>
      </rPr>
      <t>Отталкивающие черты:</t>
    </r>
    <r>
      <rPr>
        <sz val="11"/>
        <color theme="1"/>
        <rFont val="Calibri"/>
        <family val="2"/>
        <charset val="204"/>
        <scheme val="minor"/>
      </rPr>
      <t xml:space="preserve"> боязливость, мнительность.
</t>
    </r>
    <r>
      <rPr>
        <u/>
        <sz val="11"/>
        <color theme="1"/>
        <rFont val="Calibri"/>
        <family val="2"/>
        <charset val="204"/>
        <scheme val="minor"/>
      </rPr>
      <t>Ситуации, в которых возможен конфликт:</t>
    </r>
    <r>
      <rPr>
        <sz val="11"/>
        <color theme="1"/>
        <rFont val="Calibri"/>
        <family val="2"/>
        <charset val="204"/>
        <scheme val="minor"/>
      </rPr>
      <t xml:space="preserve"> Ситуация, страха, угрозы, наказания, насмешек, несправедливых обвинений противопоказаны.
</t>
    </r>
    <r>
      <rPr>
        <u/>
        <sz val="11"/>
        <color theme="1"/>
        <rFont val="Calibri"/>
        <family val="2"/>
        <charset val="204"/>
        <scheme val="minor"/>
      </rPr>
      <t>Предпочитаемая деятельность:</t>
    </r>
    <r>
      <rPr>
        <sz val="11"/>
        <color theme="1"/>
        <rFont val="Calibri"/>
        <family val="2"/>
        <charset val="204"/>
        <scheme val="minor"/>
      </rPr>
      <t xml:space="preserve"> Не рекомендуется быть руководителем, принимать ответственные решения, так как принятие решения вызовет затруднения.</t>
    </r>
  </si>
  <si>
    <r>
      <rPr>
        <b/>
        <u/>
        <sz val="11"/>
        <color theme="1"/>
        <rFont val="Calibri"/>
        <family val="2"/>
        <charset val="204"/>
        <scheme val="minor"/>
      </rPr>
      <t>6. Циклотимный тип</t>
    </r>
    <r>
      <rPr>
        <sz val="11"/>
        <color theme="1"/>
        <rFont val="Calibri"/>
        <family val="2"/>
        <charset val="204"/>
        <scheme val="minor"/>
      </rPr>
      <t xml:space="preserve"> отличается частыми периодическими сменами настроения, а также зависимостью от внешних событий. Радостные события вызывают у него картины гипертимии: жажда деятельности, повышенная говорливость; печальные — подавленность, замедленность реакций и мышления, так же часто меняется их манера общения с окружающими людьми. Настроение влияет на самооценку.
Данный тип акцентуации свидетельствует о врожденности перепадов энергии у человека: чем выше показатель, тем ярче и чаще наблюдается смена двух фаз – подъема и упадка внутренних сил. Завышенный показатель (22 и более баллов) отмечается у людей, поведением которых управляет внутренняя «биохимическая лаборатория», а не логика внешних обстоятельств или отображения необходимости.
</t>
    </r>
    <r>
      <rPr>
        <u/>
        <sz val="11"/>
        <color theme="1"/>
        <rFont val="Calibri"/>
        <family val="2"/>
        <charset val="204"/>
        <scheme val="minor"/>
      </rPr>
      <t>Ситуации, в которых возможен конфликт:</t>
    </r>
    <r>
      <rPr>
        <sz val="11"/>
        <color theme="1"/>
        <rFont val="Calibri"/>
        <family val="2"/>
        <charset val="204"/>
        <scheme val="minor"/>
      </rPr>
      <t xml:space="preserve"> В период подъема ведет себя как люди с гипертимным типом акцентуации, в период спада – как люди с дистимическим типом акцентуации. В период спада обостренно воспринимают неприятности.
</t>
    </r>
    <r>
      <rPr>
        <u/>
        <sz val="11"/>
        <color theme="1"/>
        <rFont val="Calibri"/>
        <family val="2"/>
        <charset val="204"/>
        <scheme val="minor"/>
      </rPr>
      <t>Предпочитаемая деятельность:</t>
    </r>
    <r>
      <rPr>
        <sz val="11"/>
        <color theme="1"/>
        <rFont val="Calibri"/>
        <family val="2"/>
        <charset val="204"/>
        <scheme val="minor"/>
      </rPr>
      <t xml:space="preserve"> Интересы зависят от цикла настроения. Склонны к разочарованию в профессии, смене места работы.</t>
    </r>
  </si>
  <si>
    <r>
      <rPr>
        <b/>
        <u/>
        <sz val="11"/>
        <color theme="1"/>
        <rFont val="Calibri"/>
        <family val="2"/>
        <charset val="204"/>
        <scheme val="minor"/>
      </rPr>
      <t>7. Демонстративный тип</t>
    </r>
    <r>
      <rPr>
        <sz val="11"/>
        <color theme="1"/>
        <rFont val="Calibri"/>
        <family val="2"/>
        <charset val="204"/>
        <scheme val="minor"/>
      </rPr>
      <t xml:space="preserve"> отличается эгоцентричностью, жаждой признания, оригинальностью, стремлением быть в центре внимания. Характеризуется повышенной способностью к вытеснению, демонстративностью поведения, живостью, подвижностью, легкостью в установлении контактов. Склонен к фантазерству, направленному на приукрашивание своей личности, авантюризму, артистизму. Им движет стремление к лидерству, потребность в признании, жажда постоянного внимания к своей личности, жажда власти, похвалы. Он демонстрирует высокую приспосабливаемость к людям, эмоциональную лабильность (легкую смену настроений) при отсутствии глубоких чувств. Стремление к компании обычно связано с потребностью ощутить себя лидером, занять исключительное положение.
Завышенные показатели – более 20 баллов свидетельствуют одновременно о яркости и сложности натуры. Выраженная демонстративность в сочетании с хорошим интеллектом является предпосылкой профессиональных достижений, коммуникативности и привлекательности человека. Пониженный уровень демонстративности – менее 10 баллов отмечается у людей с низким показателем гипертимности, что свидетельствует о слабости энергетических ресурсов. Низкий уровень демонстративности отмечается у представителей таких профессий, для которых не требуется быть оригинальной личностью.
</t>
    </r>
    <r>
      <rPr>
        <u/>
        <sz val="11"/>
        <color theme="1"/>
        <rFont val="Calibri"/>
        <family val="2"/>
        <charset val="204"/>
        <scheme val="minor"/>
      </rPr>
      <t>Привлекательные черты:</t>
    </r>
    <r>
      <rPr>
        <sz val="11"/>
        <color theme="1"/>
        <rFont val="Calibri"/>
        <family val="2"/>
        <charset val="204"/>
        <scheme val="minor"/>
      </rPr>
      <t xml:space="preserve"> обходительность, упорство, целенаправленность, актерское дарование, способность увлечь других, неординарность.
</t>
    </r>
    <r>
      <rPr>
        <u/>
        <sz val="11"/>
        <color theme="1"/>
        <rFont val="Calibri"/>
        <family val="2"/>
        <charset val="204"/>
        <scheme val="minor"/>
      </rPr>
      <t>Отталкивающие черты:</t>
    </r>
    <r>
      <rPr>
        <sz val="11"/>
        <color theme="1"/>
        <rFont val="Calibri"/>
        <family val="2"/>
        <charset val="204"/>
        <scheme val="minor"/>
      </rPr>
      <t xml:space="preserve"> эгоизм, хвастливость, отлынивание от работы, склонность «заболевать» в самые ответственные и трудные моменты, склонность к самоуверенности и высоким притязаниям.
</t>
    </r>
    <r>
      <rPr>
        <u/>
        <sz val="11"/>
        <color theme="1"/>
        <rFont val="Calibri"/>
        <family val="2"/>
        <charset val="204"/>
        <scheme val="minor"/>
      </rPr>
      <t>Ситуации, в которых возможен конфликт:</t>
    </r>
    <r>
      <rPr>
        <sz val="11"/>
        <color theme="1"/>
        <rFont val="Calibri"/>
        <family val="2"/>
        <charset val="204"/>
        <scheme val="minor"/>
      </rPr>
      <t xml:space="preserve"> Ситуации ущемления интересов, недооценка заслуг.
</t>
    </r>
    <r>
      <rPr>
        <u/>
        <sz val="11"/>
        <color theme="1"/>
        <rFont val="Calibri"/>
        <family val="2"/>
        <charset val="204"/>
        <scheme val="minor"/>
      </rPr>
      <t>Предпочитаемая деятельность:</t>
    </r>
    <r>
      <rPr>
        <sz val="11"/>
        <color theme="1"/>
        <rFont val="Calibri"/>
        <family val="2"/>
        <charset val="204"/>
        <scheme val="minor"/>
      </rPr>
      <t xml:space="preserve"> Замкнутый круг общения, однообразная работа угнетают. Благоприятна работа с постоянно меняющимися кратковременными контактами.</t>
    </r>
  </si>
  <si>
    <r>
      <rPr>
        <b/>
        <u/>
        <sz val="11"/>
        <color theme="1"/>
        <rFont val="Calibri"/>
        <family val="2"/>
        <charset val="204"/>
        <scheme val="minor"/>
      </rPr>
      <t>8. Возбудимый тип</t>
    </r>
    <r>
      <rPr>
        <sz val="11"/>
        <color theme="1"/>
        <rFont val="Calibri"/>
        <family val="2"/>
        <charset val="204"/>
        <scheme val="minor"/>
      </rPr>
      <t xml:space="preserve"> отличается агрессивностью, упрямством, раздражительностью, властностью, требовательностью, неуживчивостью, неудержимостью. Для данного типа характерна повышенная импульсивность, угрюмость, склонность к конфликтам. Отмечается низкая контактность в общении, замедленность вербальных и невербальных реакций. Равнодушен к будущему, целиком живет настоящим, желая извлечь из него массу развлечений.
Завышенные показатели свидетельствуют о неуправляемости, невыдержанности личности, проявляющейся в резкости поведения, грубости в ответ на критику, на ущемление личных интересов и потребностей. Средние показатели возбудимости (10 – 12 баллов) – условие эмоциональной отзывчивости личности, когда она достаточно гибко и заметно для окружающих реагирует на происходящее. Сниженный показатель возбудимости (7 – 9 баллов) выявляется у людей, почти безразличных к происходящему и прежде всего к тому, что не касается их лично. Их отношение к происходящему «здесь» и «сейчас» не окрашено эмоционально, и часто это создает впечатление равнодушия, безучастности.
</t>
    </r>
    <r>
      <rPr>
        <u/>
        <sz val="11"/>
        <color theme="1"/>
        <rFont val="Calibri"/>
        <family val="2"/>
        <charset val="204"/>
        <scheme val="minor"/>
      </rPr>
      <t>Привлекательные черты:</t>
    </r>
    <r>
      <rPr>
        <sz val="11"/>
        <color theme="1"/>
        <rFont val="Calibri"/>
        <family val="2"/>
        <charset val="204"/>
        <scheme val="minor"/>
      </rPr>
      <t xml:space="preserve"> вне приступов гнева – добросовестность и аккуратность.
</t>
    </r>
    <r>
      <rPr>
        <u/>
        <sz val="11"/>
        <color theme="1"/>
        <rFont val="Calibri"/>
        <family val="2"/>
        <charset val="204"/>
        <scheme val="minor"/>
      </rPr>
      <t>Отталкивающие черты:</t>
    </r>
    <r>
      <rPr>
        <sz val="11"/>
        <color theme="1"/>
        <rFont val="Calibri"/>
        <family val="2"/>
        <charset val="204"/>
        <scheme val="minor"/>
      </rPr>
      <t xml:space="preserve"> раздражительность, вспыльчивость, неадекватные вспышки гнева, ослабленный контроль над влечениями.
</t>
    </r>
    <r>
      <rPr>
        <u/>
        <sz val="11"/>
        <color theme="1"/>
        <rFont val="Calibri"/>
        <family val="2"/>
        <charset val="204"/>
        <scheme val="minor"/>
      </rPr>
      <t>Ситуации, в которых возможен конфликт:</t>
    </r>
    <r>
      <rPr>
        <sz val="11"/>
        <color theme="1"/>
        <rFont val="Calibri"/>
        <family val="2"/>
        <charset val="204"/>
        <scheme val="minor"/>
      </rPr>
      <t xml:space="preserve"> Склонность к конфликтам по незначительным поводам, к невротическим срывам, нравоучениям, к асоциальным поступкам.
</t>
    </r>
    <r>
      <rPr>
        <u/>
        <sz val="11"/>
        <color theme="1"/>
        <rFont val="Calibri"/>
        <family val="2"/>
        <charset val="204"/>
        <scheme val="minor"/>
      </rPr>
      <t xml:space="preserve">Предпочитаемая деятельность: </t>
    </r>
    <r>
      <rPr>
        <sz val="11"/>
        <color theme="1"/>
        <rFont val="Calibri"/>
        <family val="2"/>
        <charset val="204"/>
        <scheme val="minor"/>
      </rPr>
      <t>Физический труд, атлетические виды спорта. Из-за неуживчивости часто меняют место работы. Необходимо развивать выдержку, самоконтроль.</t>
    </r>
  </si>
  <si>
    <r>
      <rPr>
        <b/>
        <u/>
        <sz val="11"/>
        <color theme="1"/>
        <rFont val="Calibri"/>
        <family val="2"/>
        <charset val="204"/>
        <scheme val="minor"/>
      </rPr>
      <t>9. Дистимический тип</t>
    </r>
    <r>
      <rPr>
        <sz val="11"/>
        <color theme="1"/>
        <rFont val="Calibri"/>
        <family val="2"/>
        <charset val="204"/>
        <scheme val="minor"/>
      </rPr>
      <t xml:space="preserve"> отличается серьезностью, частой подавленностью настроения, пессимистичным отношением к будущему, предчувствием неприятностей. Для этого типа характерны медлительность, слабость волевого усилия, заниженная самооценка, низкая контактность. Люди такого типа обычно избегают общества, шумной компании, ведут замкнутый образ жизни. Часто угрюмы, заторможены, склонны фиксироваться на теневых сторонах жизни. Они добросовестны, ценят тех, кто с ними дружит и готовы им подчиниться, располагают обостренным чувством справедливости, а также замедленностью мышления.
Данный тип акцентуации связан с заторможенностью нервных процессов, постоянным пониженным настроением, сосредоточением на мрачных, печальных сторонах жизни. Низкий уровень дистимии сочетается с высоким показателем гипертимии.
</t>
    </r>
    <r>
      <rPr>
        <u/>
        <sz val="11"/>
        <color theme="1"/>
        <rFont val="Calibri"/>
        <family val="2"/>
        <charset val="204"/>
        <scheme val="minor"/>
      </rPr>
      <t>Привлекательные черты:</t>
    </r>
    <r>
      <rPr>
        <sz val="11"/>
        <color theme="1"/>
        <rFont val="Calibri"/>
        <family val="2"/>
        <charset val="204"/>
        <scheme val="minor"/>
      </rPr>
      <t xml:space="preserve"> серьезность, высокая нравственность, добросовестность, справедливость.
</t>
    </r>
    <r>
      <rPr>
        <u/>
        <sz val="11"/>
        <color theme="1"/>
        <rFont val="Calibri"/>
        <family val="2"/>
        <charset val="204"/>
        <scheme val="minor"/>
      </rPr>
      <t>Отталкивающие черты:</t>
    </r>
    <r>
      <rPr>
        <sz val="11"/>
        <color theme="1"/>
        <rFont val="Calibri"/>
        <family val="2"/>
        <charset val="204"/>
        <scheme val="minor"/>
      </rPr>
      <t xml:space="preserve"> пассивность, пессимизм, грусть, замедленность мышления, «отрыв от коллектива».
</t>
    </r>
    <r>
      <rPr>
        <u/>
        <sz val="11"/>
        <color theme="1"/>
        <rFont val="Calibri"/>
        <family val="2"/>
        <charset val="204"/>
        <scheme val="minor"/>
      </rPr>
      <t xml:space="preserve">Ситуации, в которых возможен конфликт: </t>
    </r>
    <r>
      <rPr>
        <sz val="11"/>
        <color theme="1"/>
        <rFont val="Calibri"/>
        <family val="2"/>
        <charset val="204"/>
        <scheme val="minor"/>
      </rPr>
      <t xml:space="preserve">Ситуации, требующие бурной деятельности; смена привычного образа жизни противопоказана.
</t>
    </r>
    <r>
      <rPr>
        <u/>
        <sz val="11"/>
        <color theme="1"/>
        <rFont val="Calibri"/>
        <family val="2"/>
        <charset val="204"/>
        <scheme val="minor"/>
      </rPr>
      <t>Предпочитаемая деятельность</t>
    </r>
    <r>
      <rPr>
        <sz val="11"/>
        <color theme="1"/>
        <rFont val="Calibri"/>
        <family val="2"/>
        <charset val="204"/>
        <scheme val="minor"/>
      </rPr>
      <t>: Работа, не требующая широкого круга общения.</t>
    </r>
  </si>
  <si>
    <r>
      <rPr>
        <b/>
        <u/>
        <sz val="11"/>
        <color theme="1"/>
        <rFont val="Calibri"/>
        <family val="2"/>
        <charset val="204"/>
        <scheme val="minor"/>
      </rPr>
      <t>10. Экзальтированный тип</t>
    </r>
    <r>
      <rPr>
        <sz val="11"/>
        <color theme="1"/>
        <rFont val="Calibri"/>
        <family val="2"/>
        <charset val="204"/>
        <scheme val="minor"/>
      </rPr>
      <t xml:space="preserve"> отличается способностью восторгаться, восхищаться, ощущением счастья, радости. Эти чувства у людей данного типа часто возникают по причине, которая у других не вызывает большого подъема. Они легко приходят в восторг от радостных событий и в полное отчаяние — от печальных. Им свойственна высокая контактность, словоохотливость, влюбчивость. В конфликтных ситуациях они бывают как активной, так и пассивной стороной. Они привязаны к друзьям и близким, альтруистичны, имеют чувство сострадания, проявляют яркость и искренность чувств. Подвержены сиюминутным настроениям, порывисты, легко переходят от состояния восторга к состоянию печали, обладают лабильностью психики.
Очень высокие показатели акцентуации (20 и более баллов) свидетельствуют о склонности личности проявлять эмоциональные крайности. На факты, события и поступки других ей свойственно реагировать слишком открыто, преувеличенно однозначно. Средние показатели экзальтированности (12 – 14 баллов) свидетельствуют о способности личности адекватно откликаться эмоциями и чувствами на происходящее. Слишком низкий показатель экзальтированности (менее 8 баллов) является признаком скованности эмоций и чувств.
</t>
    </r>
    <r>
      <rPr>
        <u/>
        <sz val="11"/>
        <color theme="1"/>
        <rFont val="Calibri"/>
        <family val="2"/>
        <charset val="204"/>
        <scheme val="minor"/>
      </rPr>
      <t>Привлекательные черты</t>
    </r>
    <r>
      <rPr>
        <sz val="11"/>
        <color theme="1"/>
        <rFont val="Calibri"/>
        <family val="2"/>
        <charset val="204"/>
        <scheme val="minor"/>
      </rPr>
      <t xml:space="preserve">: альтруизм, чувство сострадания, художественный вкус, артистическое дарование, яркость чувств.
</t>
    </r>
    <r>
      <rPr>
        <u/>
        <sz val="11"/>
        <color theme="1"/>
        <rFont val="Calibri"/>
        <family val="2"/>
        <charset val="204"/>
        <scheme val="minor"/>
      </rPr>
      <t>Отталкивающие черты:</t>
    </r>
    <r>
      <rPr>
        <sz val="11"/>
        <color theme="1"/>
        <rFont val="Calibri"/>
        <family val="2"/>
        <charset val="204"/>
        <scheme val="minor"/>
      </rPr>
      <t xml:space="preserve"> чрезмерная впечатлительность, паникерство, подверженность отчаянию.
</t>
    </r>
    <r>
      <rPr>
        <u/>
        <sz val="11"/>
        <color theme="1"/>
        <rFont val="Calibri"/>
        <family val="2"/>
        <charset val="204"/>
        <scheme val="minor"/>
      </rPr>
      <t>Ситуации, в которых возможен конфликт:</t>
    </r>
    <r>
      <rPr>
        <sz val="11"/>
        <color theme="1"/>
        <rFont val="Calibri"/>
        <family val="2"/>
        <charset val="204"/>
        <scheme val="minor"/>
      </rPr>
      <t xml:space="preserve"> Неудачи, горестные события воспринимают трагически.
</t>
    </r>
    <r>
      <rPr>
        <u/>
        <sz val="11"/>
        <color theme="1"/>
        <rFont val="Calibri"/>
        <family val="2"/>
        <charset val="204"/>
        <scheme val="minor"/>
      </rPr>
      <t xml:space="preserve">Предпочитаемая деятельность: </t>
    </r>
    <r>
      <rPr>
        <sz val="11"/>
        <color theme="1"/>
        <rFont val="Calibri"/>
        <family val="2"/>
        <charset val="204"/>
        <scheme val="minor"/>
      </rPr>
      <t>Сфера искусств, художественные виды спорта. Профессии, связанные с близостью к природе.</t>
    </r>
  </si>
  <si>
    <r>
      <t>Подробное описание типов акцентуаций характера, особенностей их проявления в общении и поведения личности находится на</t>
    </r>
    <r>
      <rPr>
        <b/>
        <sz val="11"/>
        <color rgb="FFFF0000"/>
        <rFont val="Arial"/>
        <family val="2"/>
        <charset val="204"/>
      </rPr>
      <t xml:space="preserve"> </t>
    </r>
    <r>
      <rPr>
        <b/>
        <sz val="11"/>
        <rFont val="Arial"/>
        <family val="2"/>
        <charset val="204"/>
      </rPr>
      <t>листе</t>
    </r>
    <r>
      <rPr>
        <b/>
        <sz val="11"/>
        <color rgb="FFFF0000"/>
        <rFont val="Arial"/>
        <family val="2"/>
        <charset val="204"/>
      </rPr>
      <t xml:space="preserve"> "Типы акцентуаций"</t>
    </r>
  </si>
  <si>
    <t>Опросник Шмишека. Акцентуации характера</t>
  </si>
  <si>
    <t>Превышение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</si>
</sst>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04"/>
      <scheme val="minor"/>
    </font>
    <font>
      <b/>
      <sz val="12"/>
      <name val="Times New Roman"/>
    </font>
    <font>
      <sz val="12"/>
      <name val="Times New Roman"/>
      <family val="1"/>
      <charset val="204"/>
    </font>
    <font>
      <b/>
      <sz val="12"/>
      <color theme="1"/>
      <name val="Arial"/>
      <family val="2"/>
      <charset val="204"/>
    </font>
    <font>
      <b/>
      <sz val="11"/>
      <color theme="1"/>
      <name val="Calibri"/>
      <family val="2"/>
      <charset val="204"/>
      <scheme val="minor"/>
    </font>
    <font>
      <sz val="12"/>
      <color theme="1"/>
      <name val="Times New Roman"/>
      <family val="1"/>
      <charset val="204"/>
    </font>
    <font>
      <sz val="11"/>
      <color rgb="FFFF0000"/>
      <name val="Calibri"/>
      <family val="2"/>
      <charset val="204"/>
      <scheme val="minor"/>
    </font>
    <font>
      <b/>
      <sz val="11"/>
      <color rgb="FFFF0000"/>
      <name val="Calibri"/>
      <family val="2"/>
      <charset val="204"/>
      <scheme val="minor"/>
    </font>
    <font>
      <b/>
      <sz val="10.5"/>
      <color theme="1"/>
      <name val="Times New Roman"/>
      <family val="1"/>
      <charset val="204"/>
    </font>
    <font>
      <sz val="10.5"/>
      <color theme="1"/>
      <name val="Times New Roman"/>
      <family val="1"/>
      <charset val="204"/>
    </font>
    <font>
      <u/>
      <sz val="11"/>
      <color theme="1"/>
      <name val="Calibri"/>
      <family val="2"/>
      <charset val="204"/>
      <scheme val="minor"/>
    </font>
    <font>
      <b/>
      <u/>
      <sz val="11"/>
      <color theme="1"/>
      <name val="Calibri"/>
      <family val="2"/>
      <charset val="204"/>
      <scheme val="minor"/>
    </font>
    <font>
      <b/>
      <i/>
      <sz val="12"/>
      <color theme="1"/>
      <name val="Times New Roman"/>
      <family val="1"/>
      <charset val="204"/>
    </font>
    <font>
      <b/>
      <sz val="11"/>
      <color rgb="FFFF0000"/>
      <name val="Arial"/>
      <family val="2"/>
      <charset val="204"/>
    </font>
    <font>
      <b/>
      <sz val="11"/>
      <name val="Arial"/>
      <family val="2"/>
      <charset val="204"/>
    </font>
    <font>
      <b/>
      <sz val="10"/>
      <color theme="1"/>
      <name val="Arial"/>
      <family val="2"/>
      <charset val="204"/>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FF"/>
        <bgColor indexed="64"/>
      </patternFill>
    </fill>
    <fill>
      <patternFill patternType="solid">
        <fgColor rgb="FFEEEE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AAAAAA"/>
      </left>
      <right style="medium">
        <color rgb="FFAAAAAA"/>
      </right>
      <top style="medium">
        <color rgb="FFAAAAAA"/>
      </top>
      <bottom/>
      <diagonal/>
    </border>
    <border>
      <left/>
      <right style="medium">
        <color rgb="FFAAAAAA"/>
      </right>
      <top style="medium">
        <color rgb="FFAAAAAA"/>
      </top>
      <bottom/>
      <diagonal/>
    </border>
    <border>
      <left/>
      <right/>
      <top style="medium">
        <color rgb="FFAAAAAA"/>
      </top>
      <bottom/>
      <diagonal/>
    </border>
    <border>
      <left style="medium">
        <color rgb="FFAAAAAA"/>
      </left>
      <right/>
      <top style="medium">
        <color rgb="FFAAAAAA"/>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4">
    <xf numFmtId="0" fontId="0" fillId="0" borderId="0" xfId="0"/>
    <xf numFmtId="0" fontId="0" fillId="0" borderId="5" xfId="0" applyBorder="1"/>
    <xf numFmtId="0" fontId="0" fillId="2" borderId="5" xfId="0" applyFill="1" applyBorder="1"/>
    <xf numFmtId="0" fontId="0" fillId="2" borderId="6" xfId="0" applyFill="1" applyBorder="1"/>
    <xf numFmtId="0" fontId="0" fillId="0" borderId="7" xfId="0" applyBorder="1"/>
    <xf numFmtId="0" fontId="0" fillId="2" borderId="8" xfId="0" applyFill="1" applyBorder="1"/>
    <xf numFmtId="0" fontId="0" fillId="2" borderId="1" xfId="0" applyFill="1" applyBorder="1"/>
    <xf numFmtId="0" fontId="1" fillId="3" borderId="1" xfId="0" applyFont="1" applyFill="1" applyBorder="1" applyAlignment="1">
      <alignment horizontal="justify" vertical="center"/>
    </xf>
    <xf numFmtId="0" fontId="0" fillId="3" borderId="1" xfId="0" applyFill="1" applyBorder="1" applyAlignment="1">
      <alignment horizontal="left" vertical="center"/>
    </xf>
    <xf numFmtId="0" fontId="1" fillId="3" borderId="1" xfId="0" applyFont="1" applyFill="1" applyBorder="1" applyAlignment="1">
      <alignment horizontal="left" vertical="center"/>
    </xf>
    <xf numFmtId="0" fontId="0" fillId="3" borderId="1" xfId="0" applyFill="1" applyBorder="1" applyAlignment="1">
      <alignment horizontal="center" vertical="center"/>
    </xf>
    <xf numFmtId="0" fontId="3" fillId="3" borderId="1" xfId="0" applyFont="1" applyFill="1" applyBorder="1" applyAlignment="1">
      <alignment horizontal="center" vertical="center"/>
    </xf>
    <xf numFmtId="0" fontId="0" fillId="3" borderId="1" xfId="0" applyFill="1" applyBorder="1" applyAlignment="1">
      <alignment horizontal="left" vertical="top"/>
    </xf>
    <xf numFmtId="0" fontId="3" fillId="0" borderId="1" xfId="0" applyFont="1" applyFill="1" applyBorder="1" applyAlignment="1">
      <alignment horizontal="center" vertical="center"/>
    </xf>
    <xf numFmtId="0" fontId="0" fillId="0" borderId="1" xfId="0" applyFill="1" applyBorder="1" applyAlignment="1">
      <alignment horizontal="left" vertical="top"/>
    </xf>
    <xf numFmtId="0" fontId="2" fillId="0" borderId="5" xfId="0" applyFont="1" applyBorder="1" applyAlignment="1">
      <alignment horizontal="left"/>
    </xf>
    <xf numFmtId="0" fontId="0" fillId="0" borderId="6" xfId="0" applyBorder="1"/>
    <xf numFmtId="0" fontId="0" fillId="0" borderId="0" xfId="0" applyBorder="1"/>
    <xf numFmtId="0" fontId="5" fillId="0" borderId="0" xfId="0" applyFont="1"/>
    <xf numFmtId="0" fontId="3" fillId="0" borderId="0" xfId="0" applyFont="1" applyFill="1" applyBorder="1" applyAlignment="1">
      <alignment horizontal="center" vertical="center"/>
    </xf>
    <xf numFmtId="0" fontId="0" fillId="0" borderId="0" xfId="0" applyFill="1" applyBorder="1" applyAlignment="1">
      <alignment horizontal="left" vertical="top"/>
    </xf>
    <xf numFmtId="0" fontId="0" fillId="0" borderId="0" xfId="0" applyFill="1"/>
    <xf numFmtId="0" fontId="3" fillId="0" borderId="0" xfId="0" applyFont="1" applyFill="1" applyBorder="1" applyAlignment="1">
      <alignment horizontal="center"/>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5" xfId="0" applyFont="1" applyBorder="1" applyAlignment="1">
      <alignment horizontal="center" vertical="center"/>
    </xf>
    <xf numFmtId="0" fontId="4" fillId="0" borderId="5" xfId="0" applyFont="1" applyBorder="1"/>
    <xf numFmtId="0" fontId="0" fillId="0" borderId="8" xfId="0" applyBorder="1"/>
    <xf numFmtId="0" fontId="5" fillId="0" borderId="0" xfId="0" applyFont="1" applyAlignment="1">
      <alignment wrapText="1"/>
    </xf>
    <xf numFmtId="0" fontId="4" fillId="0" borderId="8" xfId="0" applyFont="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5" xfId="0" applyFont="1" applyBorder="1" applyAlignment="1">
      <alignment vertical="center" wrapText="1"/>
    </xf>
    <xf numFmtId="0" fontId="0" fillId="2" borderId="5" xfId="0" applyFill="1" applyBorder="1" applyAlignment="1">
      <alignment horizontal="center"/>
    </xf>
    <xf numFmtId="0" fontId="7" fillId="2" borderId="5" xfId="0" applyFont="1" applyFill="1" applyBorder="1" applyAlignment="1">
      <alignment horizontal="center"/>
    </xf>
    <xf numFmtId="0" fontId="0" fillId="2" borderId="6" xfId="0" applyFill="1" applyBorder="1" applyAlignment="1">
      <alignment horizontal="center"/>
    </xf>
    <xf numFmtId="0" fontId="0" fillId="2" borderId="7" xfId="0" applyFill="1" applyBorder="1"/>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0" fillId="0" borderId="5" xfId="0" applyBorder="1" applyAlignment="1">
      <alignment horizontal="left" vertical="top" wrapText="1"/>
    </xf>
    <xf numFmtId="0" fontId="9" fillId="0" borderId="5" xfId="0" applyFont="1" applyBorder="1" applyAlignment="1">
      <alignment horizontal="left" vertical="top" wrapText="1"/>
    </xf>
    <xf numFmtId="0" fontId="9" fillId="4" borderId="10"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8" xfId="0" applyFont="1" applyFill="1" applyBorder="1" applyAlignment="1">
      <alignment horizontal="left" vertical="top" wrapText="1"/>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horizontal="center" vertical="center"/>
    </xf>
    <xf numFmtId="0" fontId="7" fillId="0" borderId="5" xfId="0" applyFont="1" applyFill="1" applyBorder="1" applyAlignment="1">
      <alignment horizontal="right"/>
    </xf>
    <xf numFmtId="0" fontId="0" fillId="0" borderId="5" xfId="0" applyFill="1" applyBorder="1"/>
    <xf numFmtId="0" fontId="6" fillId="0" borderId="5" xfId="0" applyFont="1" applyFill="1" applyBorder="1" applyAlignment="1">
      <alignment horizontal="center"/>
    </xf>
    <xf numFmtId="0" fontId="0" fillId="0" borderId="5" xfId="0" applyFill="1" applyBorder="1" applyAlignment="1">
      <alignment horizontal="center"/>
    </xf>
    <xf numFmtId="0" fontId="0" fillId="0" borderId="0" xfId="0" applyAlignment="1">
      <alignment vertical="top"/>
    </xf>
    <xf numFmtId="0" fontId="0" fillId="0" borderId="0" xfId="0" applyAlignment="1">
      <alignment horizontal="left"/>
    </xf>
    <xf numFmtId="0" fontId="3" fillId="0" borderId="1" xfId="0" applyFont="1" applyFill="1" applyBorder="1" applyAlignment="1" applyProtection="1">
      <alignment horizontal="center" vertical="center"/>
      <protection locked="0"/>
    </xf>
    <xf numFmtId="0" fontId="5" fillId="0" borderId="0" xfId="0" applyFont="1" applyAlignment="1">
      <alignment vertical="center"/>
    </xf>
    <xf numFmtId="0" fontId="0" fillId="8" borderId="5" xfId="0" applyFill="1" applyBorder="1"/>
    <xf numFmtId="0" fontId="5" fillId="4" borderId="0" xfId="0" applyFont="1" applyFill="1" applyBorder="1" applyAlignment="1">
      <alignment vertical="center" wrapText="1"/>
    </xf>
    <xf numFmtId="0" fontId="5" fillId="4" borderId="0" xfId="0" applyFont="1" applyFill="1" applyBorder="1" applyAlignment="1">
      <alignment horizontal="center" vertical="center" wrapText="1"/>
    </xf>
    <xf numFmtId="0" fontId="0" fillId="8" borderId="7" xfId="0" applyFill="1" applyBorder="1"/>
    <xf numFmtId="0" fontId="2" fillId="8" borderId="5" xfId="0" applyFont="1" applyFill="1" applyBorder="1" applyAlignment="1">
      <alignment horizontal="left"/>
    </xf>
    <xf numFmtId="0" fontId="2" fillId="0" borderId="0" xfId="0" applyFont="1" applyFill="1" applyBorder="1" applyAlignment="1">
      <alignment horizontal="left"/>
    </xf>
    <xf numFmtId="0" fontId="4" fillId="0" borderId="5" xfId="0" applyFont="1" applyBorder="1" applyAlignment="1"/>
    <xf numFmtId="0" fontId="0" fillId="0" borderId="5" xfId="0" applyBorder="1" applyAlignment="1">
      <alignment horizontal="center" wrapText="1"/>
    </xf>
    <xf numFmtId="0" fontId="4" fillId="0" borderId="5"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0" fillId="0" borderId="5"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0" fillId="2" borderId="5" xfId="0"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9" xfId="0" applyFont="1" applyFill="1" applyBorder="1" applyAlignment="1">
      <alignment horizontal="center" vertical="center"/>
    </xf>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4" fillId="0" borderId="0" xfId="0" applyFont="1" applyBorder="1" applyAlignment="1">
      <alignment horizontal="left"/>
    </xf>
    <xf numFmtId="0" fontId="4" fillId="0" borderId="0" xfId="0" applyFont="1" applyBorder="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0" baseline="0">
                <a:solidFill>
                  <a:sysClr val="windowText" lastClr="000000"/>
                </a:solidFill>
                <a:latin typeface="+mn-lt"/>
                <a:ea typeface="+mn-ea"/>
                <a:cs typeface="+mn-cs"/>
              </a:defRPr>
            </a:pPr>
            <a:r>
              <a:rPr lang="ru-RU" sz="1600" b="1">
                <a:solidFill>
                  <a:sysClr val="windowText" lastClr="000000"/>
                </a:solidFill>
              </a:rPr>
              <a:t>Профиль личности</a:t>
            </a:r>
          </a:p>
        </c:rich>
      </c:tx>
      <c:overlay val="0"/>
      <c:spPr>
        <a:noFill/>
        <a:ln>
          <a:noFill/>
        </a:ln>
        <a:effectLst/>
      </c:spPr>
      <c:txPr>
        <a:bodyPr rot="0" spcFirstLastPara="1" vertOverflow="ellipsis" vert="horz" wrap="square" anchor="ctr" anchorCtr="1"/>
        <a:lstStyle/>
        <a:p>
          <a:pPr>
            <a:defRPr sz="1600" b="1" i="0" u="none" strike="noStrike" kern="1200" cap="all" spc="0" baseline="0">
              <a:solidFill>
                <a:sysClr val="windowText" lastClr="000000"/>
              </a:solidFill>
              <a:latin typeface="+mn-lt"/>
              <a:ea typeface="+mn-ea"/>
              <a:cs typeface="+mn-cs"/>
            </a:defRPr>
          </a:pPr>
          <a:endParaRPr lang="ru-RU"/>
        </a:p>
      </c:txPr>
    </c:title>
    <c:autoTitleDeleted val="0"/>
    <c:plotArea>
      <c:layout/>
      <c:lineChart>
        <c:grouping val="standard"/>
        <c:varyColors val="0"/>
        <c:ser>
          <c:idx val="0"/>
          <c:order val="0"/>
          <c:tx>
            <c:strRef>
              <c:f>Лист1!$C$41</c:f>
              <c:strCache>
                <c:ptCount val="1"/>
                <c:pt idx="0">
                  <c:v>факт</c:v>
                </c:pt>
              </c:strCache>
            </c:strRef>
          </c:tx>
          <c:spPr>
            <a:ln w="19050" cap="rnd" cmpd="sng" algn="ctr">
              <a:solidFill>
                <a:schemeClr val="accent1">
                  <a:shade val="95000"/>
                  <a:satMod val="105000"/>
                </a:schemeClr>
              </a:solidFill>
              <a:round/>
            </a:ln>
            <a:effectLst/>
          </c:spPr>
          <c:marker>
            <c:symbol val="circle"/>
            <c:size val="17"/>
            <c:spPr>
              <a:solidFill>
                <a:srgbClr val="FF0000"/>
              </a:solidFill>
              <a:ln>
                <a:solidFill>
                  <a:srgbClr val="FF0000">
                    <a:alpha val="96000"/>
                  </a:srgb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Лист1!$B$42:$B$51</c:f>
              <c:strCache>
                <c:ptCount val="10"/>
                <c:pt idx="0">
                  <c:v>Демонстративность</c:v>
                </c:pt>
                <c:pt idx="1">
                  <c:v>Застревание</c:v>
                </c:pt>
                <c:pt idx="2">
                  <c:v>Педантичность</c:v>
                </c:pt>
                <c:pt idx="3">
                  <c:v>Возбудимость</c:v>
                </c:pt>
                <c:pt idx="4">
                  <c:v>Гипертимность</c:v>
                </c:pt>
                <c:pt idx="5">
                  <c:v>Дистимность</c:v>
                </c:pt>
                <c:pt idx="6">
                  <c:v>Тревожность</c:v>
                </c:pt>
                <c:pt idx="7">
                  <c:v>Экзальтированность</c:v>
                </c:pt>
                <c:pt idx="8">
                  <c:v>Эмотивность</c:v>
                </c:pt>
                <c:pt idx="9">
                  <c:v>Циклотимность</c:v>
                </c:pt>
              </c:strCache>
            </c:strRef>
          </c:cat>
          <c:val>
            <c:numRef>
              <c:f>Лист1!$C$42:$C$51</c:f>
              <c:numCache>
                <c:formatCode>General</c:formatCode>
                <c:ptCount val="10"/>
                <c:pt idx="0">
                  <c:v>24</c:v>
                </c:pt>
                <c:pt idx="1">
                  <c:v>18</c:v>
                </c:pt>
                <c:pt idx="2">
                  <c:v>14</c:v>
                </c:pt>
                <c:pt idx="3">
                  <c:v>15</c:v>
                </c:pt>
                <c:pt idx="4">
                  <c:v>15</c:v>
                </c:pt>
                <c:pt idx="5">
                  <c:v>15</c:v>
                </c:pt>
                <c:pt idx="6">
                  <c:v>12</c:v>
                </c:pt>
                <c:pt idx="7">
                  <c:v>18</c:v>
                </c:pt>
                <c:pt idx="8">
                  <c:v>12</c:v>
                </c:pt>
                <c:pt idx="9">
                  <c:v>15</c:v>
                </c:pt>
              </c:numCache>
            </c:numRef>
          </c:val>
          <c:smooth val="0"/>
          <c:extLst>
            <c:ext xmlns:c16="http://schemas.microsoft.com/office/drawing/2014/chart" uri="{C3380CC4-5D6E-409C-BE32-E72D297353CC}">
              <c16:uniqueId val="{00000000-D987-4F7D-AAD8-1AA7AC502850}"/>
            </c:ext>
          </c:extLst>
        </c:ser>
        <c:ser>
          <c:idx val="1"/>
          <c:order val="1"/>
          <c:tx>
            <c:strRef>
              <c:f>Лист1!$D$41</c:f>
              <c:strCache>
                <c:ptCount val="1"/>
                <c:pt idx="0">
                  <c:v>Акцентуации</c:v>
                </c:pt>
              </c:strCache>
            </c:strRef>
          </c:tx>
          <c:spPr>
            <a:ln w="19050" cap="rnd" cmpd="sng" algn="ctr">
              <a:solidFill>
                <a:schemeClr val="accent2">
                  <a:shade val="95000"/>
                  <a:satMod val="105000"/>
                </a:schemeClr>
              </a:solidFill>
              <a:round/>
            </a:ln>
            <a:effectLst/>
          </c:spPr>
          <c:marker>
            <c:symbol val="none"/>
          </c:marker>
          <c:dLbls>
            <c:delete val="1"/>
          </c:dLbls>
          <c:cat>
            <c:strRef>
              <c:f>Лист1!$B$42:$B$51</c:f>
              <c:strCache>
                <c:ptCount val="10"/>
                <c:pt idx="0">
                  <c:v>Демонстративность</c:v>
                </c:pt>
                <c:pt idx="1">
                  <c:v>Застревание</c:v>
                </c:pt>
                <c:pt idx="2">
                  <c:v>Педантичность</c:v>
                </c:pt>
                <c:pt idx="3">
                  <c:v>Возбудимость</c:v>
                </c:pt>
                <c:pt idx="4">
                  <c:v>Гипертимность</c:v>
                </c:pt>
                <c:pt idx="5">
                  <c:v>Дистимность</c:v>
                </c:pt>
                <c:pt idx="6">
                  <c:v>Тревожность</c:v>
                </c:pt>
                <c:pt idx="7">
                  <c:v>Экзальтированность</c:v>
                </c:pt>
                <c:pt idx="8">
                  <c:v>Эмотивность</c:v>
                </c:pt>
                <c:pt idx="9">
                  <c:v>Циклотимность</c:v>
                </c:pt>
              </c:strCache>
            </c:strRef>
          </c:cat>
          <c:val>
            <c:numRef>
              <c:f>Лист1!$D$42:$D$51</c:f>
              <c:numCache>
                <c:formatCode>General</c:formatCode>
                <c:ptCount val="10"/>
                <c:pt idx="0">
                  <c:v>18</c:v>
                </c:pt>
                <c:pt idx="1">
                  <c:v>18</c:v>
                </c:pt>
                <c:pt idx="2">
                  <c:v>18</c:v>
                </c:pt>
                <c:pt idx="3">
                  <c:v>18</c:v>
                </c:pt>
                <c:pt idx="4">
                  <c:v>18</c:v>
                </c:pt>
                <c:pt idx="5">
                  <c:v>18</c:v>
                </c:pt>
                <c:pt idx="6">
                  <c:v>18</c:v>
                </c:pt>
                <c:pt idx="7">
                  <c:v>18</c:v>
                </c:pt>
                <c:pt idx="8">
                  <c:v>18</c:v>
                </c:pt>
                <c:pt idx="9">
                  <c:v>18</c:v>
                </c:pt>
              </c:numCache>
            </c:numRef>
          </c:val>
          <c:smooth val="0"/>
          <c:extLst>
            <c:ext xmlns:c16="http://schemas.microsoft.com/office/drawing/2014/chart" uri="{C3380CC4-5D6E-409C-BE32-E72D297353CC}">
              <c16:uniqueId val="{00000001-D987-4F7D-AAD8-1AA7AC502850}"/>
            </c:ext>
          </c:extLst>
        </c:ser>
        <c:ser>
          <c:idx val="3"/>
          <c:order val="2"/>
          <c:tx>
            <c:strRef>
              <c:f>Лист1!$F$41</c:f>
              <c:strCache>
                <c:ptCount val="1"/>
              </c:strCache>
            </c:strRef>
          </c:tx>
          <c:spPr>
            <a:ln w="19050" cap="rnd" cmpd="sng" algn="ctr">
              <a:solidFill>
                <a:schemeClr val="accent4">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Лист1!$B$42:$B$51</c:f>
              <c:strCache>
                <c:ptCount val="10"/>
                <c:pt idx="0">
                  <c:v>Демонстративность</c:v>
                </c:pt>
                <c:pt idx="1">
                  <c:v>Застревание</c:v>
                </c:pt>
                <c:pt idx="2">
                  <c:v>Педантичность</c:v>
                </c:pt>
                <c:pt idx="3">
                  <c:v>Возбудимость</c:v>
                </c:pt>
                <c:pt idx="4">
                  <c:v>Гипертимность</c:v>
                </c:pt>
                <c:pt idx="5">
                  <c:v>Дистимность</c:v>
                </c:pt>
                <c:pt idx="6">
                  <c:v>Тревожность</c:v>
                </c:pt>
                <c:pt idx="7">
                  <c:v>Экзальтированность</c:v>
                </c:pt>
                <c:pt idx="8">
                  <c:v>Эмотивность</c:v>
                </c:pt>
                <c:pt idx="9">
                  <c:v>Циклотимность</c:v>
                </c:pt>
              </c:strCache>
            </c:strRef>
          </c:cat>
          <c:val>
            <c:numRef>
              <c:f>Лист1!$F$42:$F$51</c:f>
              <c:numCache>
                <c:formatCode>General</c:formatCode>
                <c:ptCount val="10"/>
              </c:numCache>
            </c:numRef>
          </c:val>
          <c:smooth val="0"/>
          <c:extLst>
            <c:ext xmlns:c16="http://schemas.microsoft.com/office/drawing/2014/chart" uri="{C3380CC4-5D6E-409C-BE32-E72D297353CC}">
              <c16:uniqueId val="{00000003-D987-4F7D-AAD8-1AA7AC502850}"/>
            </c:ext>
          </c:extLst>
        </c:ser>
        <c:dLbls>
          <c:showLegendKey val="0"/>
          <c:showVal val="1"/>
          <c:showCatName val="0"/>
          <c:showSerName val="0"/>
          <c:showPercent val="0"/>
          <c:showBubbleSize val="0"/>
        </c:dLbls>
        <c:marker val="1"/>
        <c:smooth val="0"/>
        <c:axId val="1156557024"/>
        <c:axId val="892902080"/>
      </c:lineChart>
      <c:catAx>
        <c:axId val="1156557024"/>
        <c:scaling>
          <c:orientation val="minMax"/>
        </c:scaling>
        <c:delete val="0"/>
        <c:axPos val="b"/>
        <c:majorGridlines>
          <c:spPr>
            <a:ln>
              <a:solidFill>
                <a:schemeClr val="dk1">
                  <a:lumMod val="15000"/>
                  <a:lumOff val="85000"/>
                </a:schemeClr>
              </a:solidFill>
            </a:ln>
            <a:effectLst/>
          </c:spPr>
        </c:majorGridlines>
        <c:minorGridlines>
          <c:spPr>
            <a:ln>
              <a:solidFill>
                <a:schemeClr val="dk1">
                  <a:lumMod val="5000"/>
                  <a:lumOff val="95000"/>
                </a:schemeClr>
              </a:solidFill>
            </a:ln>
            <a:effectLst/>
          </c:spPr>
        </c:minorGridlines>
        <c:numFmt formatCode="General" sourceLinked="1"/>
        <c:majorTickMark val="cross"/>
        <c:minorTickMark val="cross"/>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ru-RU"/>
          </a:p>
        </c:txPr>
        <c:crossAx val="892902080"/>
        <c:crosses val="autoZero"/>
        <c:auto val="1"/>
        <c:lblAlgn val="ctr"/>
        <c:lblOffset val="100"/>
        <c:noMultiLvlLbl val="0"/>
      </c:catAx>
      <c:valAx>
        <c:axId val="892902080"/>
        <c:scaling>
          <c:orientation val="minMax"/>
          <c:max val="24"/>
          <c:min val="0"/>
        </c:scaling>
        <c:delete val="0"/>
        <c:axPos val="l"/>
        <c:majorGridlines>
          <c:spPr>
            <a:ln>
              <a:solidFill>
                <a:schemeClr val="dk1">
                  <a:lumMod val="15000"/>
                  <a:lumOff val="85000"/>
                </a:schemeClr>
              </a:solidFill>
            </a:ln>
            <a:effectLst/>
          </c:spPr>
        </c:majorGridlines>
        <c:minorGridlines>
          <c:spPr>
            <a:ln>
              <a:solidFill>
                <a:schemeClr val="dk1">
                  <a:lumMod val="5000"/>
                  <a:lumOff val="95000"/>
                </a:schemeClr>
              </a:solidFill>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ru-RU"/>
          </a:p>
        </c:txPr>
        <c:crossAx val="1156557024"/>
        <c:crosses val="autoZero"/>
        <c:crossBetween val="between"/>
        <c:majorUnit val="2"/>
      </c:valAx>
      <c:dTable>
        <c:showHorzBorder val="1"/>
        <c:showVertBorder val="1"/>
        <c:showOutline val="1"/>
        <c:showKeys val="1"/>
        <c:spPr>
          <a:noFill/>
          <a:ln w="9525">
            <a:solidFill>
              <a:schemeClr val="dk1">
                <a:lumMod val="15000"/>
                <a:lumOff val="85000"/>
              </a:schemeClr>
            </a:solidFill>
          </a:ln>
          <a:effectLst/>
        </c:spPr>
        <c:txPr>
          <a:bodyPr rot="0" spcFirstLastPara="1" vertOverflow="ellipsis" vert="horz" wrap="square" anchor="ctr" anchorCtr="1"/>
          <a:lstStyle/>
          <a:p>
            <a:pPr rtl="0">
              <a:defRPr sz="1100" b="1" i="0" u="none" strike="noStrike" kern="1200" baseline="0">
                <a:solidFill>
                  <a:sysClr val="windowText" lastClr="000000"/>
                </a:solidFill>
                <a:latin typeface="+mn-lt"/>
                <a:ea typeface="+mn-ea"/>
                <a:cs typeface="+mn-cs"/>
              </a:defRPr>
            </a:pPr>
            <a:endParaRPr lang="ru-RU"/>
          </a:p>
        </c:txPr>
      </c:dTable>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28575" cap="flat" cmpd="sng" algn="ctr">
      <a:solidFill>
        <a:schemeClr val="tx1"/>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Профиль личности</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Лист1!$C$76</c:f>
              <c:strCache>
                <c:ptCount val="1"/>
              </c:strCache>
            </c:strRef>
          </c:tx>
          <c:spPr>
            <a:solidFill>
              <a:schemeClr val="accent1"/>
            </a:solidFill>
            <a:ln>
              <a:noFill/>
            </a:ln>
            <a:effectLst/>
          </c:spPr>
          <c:invertIfNegative val="0"/>
          <c:cat>
            <c:multiLvlStrRef>
              <c:f>Лист1!$A$77:$B$86</c:f>
              <c:multiLvlStrCache>
                <c:ptCount val="10"/>
                <c:lvl>
                  <c:pt idx="0">
                    <c:v>Гипертимность</c:v>
                  </c:pt>
                  <c:pt idx="1">
                    <c:v>Дистимность</c:v>
                  </c:pt>
                  <c:pt idx="2">
                    <c:v>Циклотимность</c:v>
                  </c:pt>
                  <c:pt idx="3">
                    <c:v>Неуравновешенность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lvl>
                <c:lvl>
                  <c:pt idx="0">
                    <c:v>Шкалы активности.</c:v>
                  </c:pt>
                  <c:pt idx="3">
                    <c:v>Шкалы реактивности</c:v>
                  </c:pt>
                  <c:pt idx="5">
                    <c:v>Шкалы эмоциональной сферы</c:v>
                  </c:pt>
                  <c:pt idx="8">
                    <c:v>Шкалы контроля</c:v>
                  </c:pt>
                </c:lvl>
              </c:multiLvlStrCache>
            </c:multiLvlStrRef>
          </c:cat>
          <c:val>
            <c:numRef>
              <c:f>Лист1!$C$77:$C$86</c:f>
              <c:numCache>
                <c:formatCode>General</c:formatCode>
                <c:ptCount val="10"/>
              </c:numCache>
            </c:numRef>
          </c:val>
          <c:extLst>
            <c:ext xmlns:c16="http://schemas.microsoft.com/office/drawing/2014/chart" uri="{C3380CC4-5D6E-409C-BE32-E72D297353CC}">
              <c16:uniqueId val="{00000000-5243-4C92-9D73-2D4334A0876C}"/>
            </c:ext>
          </c:extLst>
        </c:ser>
        <c:dLbls>
          <c:showLegendKey val="0"/>
          <c:showVal val="0"/>
          <c:showCatName val="0"/>
          <c:showSerName val="0"/>
          <c:showPercent val="0"/>
          <c:showBubbleSize val="0"/>
        </c:dLbls>
        <c:gapWidth val="247"/>
        <c:axId val="69836495"/>
        <c:axId val="233512303"/>
      </c:barChart>
      <c:lineChart>
        <c:grouping val="standard"/>
        <c:varyColors val="0"/>
        <c:ser>
          <c:idx val="1"/>
          <c:order val="1"/>
          <c:tx>
            <c:strRef>
              <c:f>Лист1!$D$76</c:f>
              <c:strCache>
                <c:ptCount val="1"/>
                <c:pt idx="0">
                  <c:v>Балл</c:v>
                </c:pt>
              </c:strCache>
            </c:strRef>
          </c:tx>
          <c:spPr>
            <a:ln w="28575" cap="rnd">
              <a:solidFill>
                <a:srgbClr val="FF0000"/>
              </a:solidFill>
              <a:round/>
            </a:ln>
            <a:effectLst/>
          </c:spPr>
          <c:marker>
            <c:symbol val="none"/>
          </c:marker>
          <c:dLbls>
            <c:spPr>
              <a:solidFill>
                <a:srgbClr val="FF0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Лист1!$A$77:$B$86</c:f>
              <c:multiLvlStrCache>
                <c:ptCount val="10"/>
                <c:lvl>
                  <c:pt idx="0">
                    <c:v>Гипертимность</c:v>
                  </c:pt>
                  <c:pt idx="1">
                    <c:v>Дистимность</c:v>
                  </c:pt>
                  <c:pt idx="2">
                    <c:v>Циклотимность</c:v>
                  </c:pt>
                  <c:pt idx="3">
                    <c:v>Неуравновешенность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lvl>
                <c:lvl>
                  <c:pt idx="0">
                    <c:v>Шкалы активности.</c:v>
                  </c:pt>
                  <c:pt idx="3">
                    <c:v>Шкалы реактивности</c:v>
                  </c:pt>
                  <c:pt idx="5">
                    <c:v>Шкалы эмоциональной сферы</c:v>
                  </c:pt>
                  <c:pt idx="8">
                    <c:v>Шкалы контроля</c:v>
                  </c:pt>
                </c:lvl>
              </c:multiLvlStrCache>
            </c:multiLvlStrRef>
          </c:cat>
          <c:val>
            <c:numRef>
              <c:f>Лист1!$D$77:$D$86</c:f>
              <c:numCache>
                <c:formatCode>General</c:formatCode>
                <c:ptCount val="10"/>
                <c:pt idx="0">
                  <c:v>15</c:v>
                </c:pt>
                <c:pt idx="1">
                  <c:v>15</c:v>
                </c:pt>
                <c:pt idx="2">
                  <c:v>15</c:v>
                </c:pt>
                <c:pt idx="3">
                  <c:v>15</c:v>
                </c:pt>
                <c:pt idx="4">
                  <c:v>18</c:v>
                </c:pt>
                <c:pt idx="5">
                  <c:v>12</c:v>
                </c:pt>
                <c:pt idx="6">
                  <c:v>18</c:v>
                </c:pt>
                <c:pt idx="7">
                  <c:v>12</c:v>
                </c:pt>
                <c:pt idx="8">
                  <c:v>14</c:v>
                </c:pt>
                <c:pt idx="9">
                  <c:v>24</c:v>
                </c:pt>
              </c:numCache>
            </c:numRef>
          </c:val>
          <c:smooth val="0"/>
          <c:extLst>
            <c:ext xmlns:c16="http://schemas.microsoft.com/office/drawing/2014/chart" uri="{C3380CC4-5D6E-409C-BE32-E72D297353CC}">
              <c16:uniqueId val="{00000001-5243-4C92-9D73-2D4334A0876C}"/>
            </c:ext>
          </c:extLst>
        </c:ser>
        <c:dLbls>
          <c:showLegendKey val="0"/>
          <c:showVal val="0"/>
          <c:showCatName val="0"/>
          <c:showSerName val="0"/>
          <c:showPercent val="0"/>
          <c:showBubbleSize val="0"/>
        </c:dLbls>
        <c:marker val="1"/>
        <c:smooth val="0"/>
        <c:axId val="69836495"/>
        <c:axId val="233512303"/>
      </c:lineChart>
      <c:lineChart>
        <c:grouping val="standard"/>
        <c:varyColors val="0"/>
        <c:ser>
          <c:idx val="2"/>
          <c:order val="2"/>
          <c:tx>
            <c:strRef>
              <c:f>Лист1!$E$76</c:f>
              <c:strCache>
                <c:ptCount val="1"/>
                <c:pt idx="0">
                  <c:v>Акцентуации</c:v>
                </c:pt>
              </c:strCache>
            </c:strRef>
          </c:tx>
          <c:spPr>
            <a:ln w="28575" cap="rnd">
              <a:solidFill>
                <a:srgbClr val="FFC000"/>
              </a:solidFill>
              <a:round/>
            </a:ln>
            <a:effectLst/>
          </c:spPr>
          <c:marker>
            <c:symbol val="none"/>
          </c:marker>
          <c:cat>
            <c:multiLvlStrRef>
              <c:f>Лист1!$A$77:$B$86</c:f>
              <c:multiLvlStrCache>
                <c:ptCount val="10"/>
                <c:lvl>
                  <c:pt idx="0">
                    <c:v>Гипертимность</c:v>
                  </c:pt>
                  <c:pt idx="1">
                    <c:v>Дистимность</c:v>
                  </c:pt>
                  <c:pt idx="2">
                    <c:v>Циклотимность</c:v>
                  </c:pt>
                  <c:pt idx="3">
                    <c:v>Неуравновешенность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lvl>
                <c:lvl>
                  <c:pt idx="0">
                    <c:v>Шкалы активности.</c:v>
                  </c:pt>
                  <c:pt idx="3">
                    <c:v>Шкалы реактивности</c:v>
                  </c:pt>
                  <c:pt idx="5">
                    <c:v>Шкалы эмоциональной сферы</c:v>
                  </c:pt>
                  <c:pt idx="8">
                    <c:v>Шкалы контроля</c:v>
                  </c:pt>
                </c:lvl>
              </c:multiLvlStrCache>
            </c:multiLvlStrRef>
          </c:cat>
          <c:val>
            <c:numRef>
              <c:f>Лист1!$E$77:$E$86</c:f>
              <c:numCache>
                <c:formatCode>General</c:formatCode>
                <c:ptCount val="10"/>
                <c:pt idx="0">
                  <c:v>18</c:v>
                </c:pt>
                <c:pt idx="1">
                  <c:v>18</c:v>
                </c:pt>
                <c:pt idx="2">
                  <c:v>18</c:v>
                </c:pt>
                <c:pt idx="3">
                  <c:v>18</c:v>
                </c:pt>
                <c:pt idx="4">
                  <c:v>18</c:v>
                </c:pt>
                <c:pt idx="5">
                  <c:v>18</c:v>
                </c:pt>
                <c:pt idx="6">
                  <c:v>18</c:v>
                </c:pt>
                <c:pt idx="7">
                  <c:v>18</c:v>
                </c:pt>
                <c:pt idx="8">
                  <c:v>18</c:v>
                </c:pt>
                <c:pt idx="9">
                  <c:v>18</c:v>
                </c:pt>
              </c:numCache>
            </c:numRef>
          </c:val>
          <c:smooth val="0"/>
          <c:extLst>
            <c:ext xmlns:c16="http://schemas.microsoft.com/office/drawing/2014/chart" uri="{C3380CC4-5D6E-409C-BE32-E72D297353CC}">
              <c16:uniqueId val="{00000002-5243-4C92-9D73-2D4334A0876C}"/>
            </c:ext>
          </c:extLst>
        </c:ser>
        <c:ser>
          <c:idx val="3"/>
          <c:order val="3"/>
          <c:tx>
            <c:strRef>
              <c:f>Лист1!$F$76</c:f>
              <c:strCache>
                <c:ptCount val="1"/>
                <c:pt idx="0">
                  <c:v>средний</c:v>
                </c:pt>
              </c:strCache>
            </c:strRef>
          </c:tx>
          <c:spPr>
            <a:ln w="28575" cap="rnd">
              <a:solidFill>
                <a:schemeClr val="bg1">
                  <a:lumMod val="50000"/>
                </a:schemeClr>
              </a:solidFill>
              <a:round/>
            </a:ln>
            <a:effectLst/>
          </c:spPr>
          <c:marker>
            <c:symbol val="none"/>
          </c:marker>
          <c:cat>
            <c:multiLvlStrRef>
              <c:f>Лист1!$A$77:$B$86</c:f>
              <c:multiLvlStrCache>
                <c:ptCount val="10"/>
                <c:lvl>
                  <c:pt idx="0">
                    <c:v>Гипертимность</c:v>
                  </c:pt>
                  <c:pt idx="1">
                    <c:v>Дистимность</c:v>
                  </c:pt>
                  <c:pt idx="2">
                    <c:v>Циклотимность</c:v>
                  </c:pt>
                  <c:pt idx="3">
                    <c:v>Неуравновешенность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lvl>
                <c:lvl>
                  <c:pt idx="0">
                    <c:v>Шкалы активности.</c:v>
                  </c:pt>
                  <c:pt idx="3">
                    <c:v>Шкалы реактивности</c:v>
                  </c:pt>
                  <c:pt idx="5">
                    <c:v>Шкалы эмоциональной сферы</c:v>
                  </c:pt>
                  <c:pt idx="8">
                    <c:v>Шкалы контроля</c:v>
                  </c:pt>
                </c:lvl>
              </c:multiLvlStrCache>
            </c:multiLvlStrRef>
          </c:cat>
          <c:val>
            <c:numRef>
              <c:f>Лист1!$F$77:$F$86</c:f>
              <c:numCache>
                <c:formatCode>General</c:formatCode>
                <c:ptCount val="10"/>
                <c:pt idx="0">
                  <c:v>12</c:v>
                </c:pt>
                <c:pt idx="1">
                  <c:v>12</c:v>
                </c:pt>
                <c:pt idx="2">
                  <c:v>12</c:v>
                </c:pt>
                <c:pt idx="3">
                  <c:v>12</c:v>
                </c:pt>
                <c:pt idx="4">
                  <c:v>12</c:v>
                </c:pt>
                <c:pt idx="5">
                  <c:v>12</c:v>
                </c:pt>
                <c:pt idx="6">
                  <c:v>12</c:v>
                </c:pt>
                <c:pt idx="7">
                  <c:v>12</c:v>
                </c:pt>
                <c:pt idx="8">
                  <c:v>12</c:v>
                </c:pt>
                <c:pt idx="9">
                  <c:v>12</c:v>
                </c:pt>
              </c:numCache>
            </c:numRef>
          </c:val>
          <c:smooth val="0"/>
          <c:extLst>
            <c:ext xmlns:c16="http://schemas.microsoft.com/office/drawing/2014/chart" uri="{C3380CC4-5D6E-409C-BE32-E72D297353CC}">
              <c16:uniqueId val="{00000003-5243-4C92-9D73-2D4334A0876C}"/>
            </c:ext>
          </c:extLst>
        </c:ser>
        <c:dLbls>
          <c:showLegendKey val="0"/>
          <c:showVal val="0"/>
          <c:showCatName val="0"/>
          <c:showSerName val="0"/>
          <c:showPercent val="0"/>
          <c:showBubbleSize val="0"/>
        </c:dLbls>
        <c:marker val="1"/>
        <c:smooth val="0"/>
        <c:axId val="299713583"/>
        <c:axId val="230711007"/>
      </c:lineChart>
      <c:catAx>
        <c:axId val="69836495"/>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solidFill>
              <a:prstDash val="dash"/>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33512303"/>
        <c:crosses val="autoZero"/>
        <c:auto val="1"/>
        <c:lblAlgn val="ctr"/>
        <c:lblOffset val="100"/>
        <c:noMultiLvlLbl val="0"/>
      </c:catAx>
      <c:valAx>
        <c:axId val="233512303"/>
        <c:scaling>
          <c:orientation val="minMax"/>
          <c:max val="2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ru-RU"/>
          </a:p>
        </c:txPr>
        <c:crossAx val="69836495"/>
        <c:crosses val="autoZero"/>
        <c:crossBetween val="between"/>
        <c:majorUnit val="2"/>
      </c:valAx>
      <c:valAx>
        <c:axId val="230711007"/>
        <c:scaling>
          <c:orientation val="minMax"/>
        </c:scaling>
        <c:delete val="1"/>
        <c:axPos val="r"/>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crossAx val="299713583"/>
        <c:crosses val="max"/>
        <c:crossBetween val="between"/>
      </c:valAx>
      <c:catAx>
        <c:axId val="299713583"/>
        <c:scaling>
          <c:orientation val="minMax"/>
        </c:scaling>
        <c:delete val="1"/>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crossAx val="230711007"/>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ru-RU"/>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100000">
          <a:schemeClr val="accent1">
            <a:lumMod val="45000"/>
            <a:lumOff val="55000"/>
          </a:schemeClr>
        </a:gs>
        <a:gs pos="100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ru-RU"/>
              <a:t>Профиль личности</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1"/>
          <c:order val="0"/>
          <c:tx>
            <c:v>набранный балл</c:v>
          </c:tx>
          <c:spPr>
            <a:solidFill>
              <a:srgbClr val="FFC000"/>
            </a:solidFill>
            <a:ln>
              <a:solidFill>
                <a:sysClr val="windowText" lastClr="000000"/>
              </a:solidFill>
            </a:ln>
            <a:effectLst/>
          </c:spPr>
          <c:invertIfNegative val="0"/>
          <c:dLbls>
            <c:dLbl>
              <c:idx val="1"/>
              <c:dLblPos val="inEnd"/>
              <c:showLegendKey val="0"/>
              <c:showVal val="1"/>
              <c:showCatName val="0"/>
              <c:showSerName val="0"/>
              <c:showPercent val="0"/>
              <c:showBubbleSize val="0"/>
              <c:extLst>
                <c:ext xmlns:c15="http://schemas.microsoft.com/office/drawing/2012/chart" uri="{CE6537A1-D6FC-4f65-9D91-7224C49458BB}">
                  <c15:layout>
                    <c:manualLayout>
                      <c:w val="1.9233792037677534E-2"/>
                      <c:h val="5.9564238962108336E-2"/>
                    </c:manualLayout>
                  </c15:layout>
                </c:ext>
                <c:ext xmlns:c16="http://schemas.microsoft.com/office/drawing/2014/chart" uri="{C3380CC4-5D6E-409C-BE32-E72D297353CC}">
                  <c16:uniqueId val="{00000000-11CF-401B-991B-306CB6D546CC}"/>
                </c:ext>
              </c:extLst>
            </c:dLbl>
            <c:dLbl>
              <c:idx val="7"/>
              <c:dLblPos val="inEnd"/>
              <c:showLegendKey val="0"/>
              <c:showVal val="1"/>
              <c:showCatName val="0"/>
              <c:showSerName val="0"/>
              <c:showPercent val="0"/>
              <c:showBubbleSize val="0"/>
              <c:extLst>
                <c:ext xmlns:c15="http://schemas.microsoft.com/office/drawing/2012/chart" uri="{CE6537A1-D6FC-4f65-9D91-7224C49458BB}">
                  <c15:layout>
                    <c:manualLayout>
                      <c:w val="1.9233792037677534E-2"/>
                      <c:h val="5.9564238962108336E-2"/>
                    </c:manualLayout>
                  </c15:layout>
                </c:ext>
                <c:ext xmlns:c16="http://schemas.microsoft.com/office/drawing/2014/chart" uri="{C3380CC4-5D6E-409C-BE32-E72D297353CC}">
                  <c16:uniqueId val="{00000001-11CF-401B-991B-306CB6D546CC}"/>
                </c:ext>
              </c:extLst>
            </c:dLbl>
            <c:spPr>
              <a:noFill/>
              <a:ln>
                <a:noFill/>
              </a:ln>
              <a:effectLst/>
            </c:spPr>
            <c:txPr>
              <a:bodyPr rot="0" spcFirstLastPara="1" vertOverflow="clip" horzOverflow="clip" vert="horz" wrap="square" lIns="36576" tIns="18288" rIns="36576" bIns="18288" anchor="ctr" anchorCtr="1">
                <a:spAutoFit/>
              </a:bodyPr>
              <a:lstStyle/>
              <a:p>
                <a:pPr>
                  <a:defRPr sz="1400" b="1" i="0" u="none" strike="noStrike" kern="1200" baseline="0">
                    <a:solidFill>
                      <a:sysClr val="windowText" lastClr="000000"/>
                    </a:solidFill>
                    <a:latin typeface="+mn-lt"/>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LeaderLines val="0"/>
              </c:ext>
            </c:extLst>
          </c:dLbls>
          <c:cat>
            <c:strRef>
              <c:f>Ответы!$A$37:$A$46</c:f>
              <c:strCache>
                <c:ptCount val="10"/>
                <c:pt idx="0">
                  <c:v>Гипертимность</c:v>
                </c:pt>
                <c:pt idx="1">
                  <c:v>Дистимность</c:v>
                </c:pt>
                <c:pt idx="2">
                  <c:v>Циклотимность</c:v>
                </c:pt>
                <c:pt idx="3">
                  <c:v>Возбудимость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strCache>
            </c:strRef>
          </c:cat>
          <c:val>
            <c:numRef>
              <c:f>Ответы!$C$37:$C$46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408-4AC0-8B5B-40D5E8A23524}"/>
            </c:ext>
          </c:extLst>
        </c:ser>
        <c:ser>
          <c:idx val="5"/>
          <c:order val="3"/>
          <c:tx>
            <c:strRef>
              <c:f>Ответы!$F$36</c:f>
              <c:strCache>
                <c:ptCount val="1"/>
                <c:pt idx="0">
                  <c:v>Превышение</c:v>
                </c:pt>
              </c:strCache>
            </c:strRef>
          </c:tx>
          <c:spPr>
            <a:solidFill>
              <a:srgbClr val="FF0000"/>
            </a:solidFill>
            <a:ln>
              <a:noFill/>
            </a:ln>
            <a:effectLst/>
            <a:scene3d>
              <a:camera prst="orthographicFront"/>
              <a:lightRig rig="threePt" dir="t"/>
            </a:scene3d>
            <a:sp3d/>
          </c:spPr>
          <c:invertIfNegative val="0"/>
          <c:cat>
            <c:strRef>
              <c:f>Ответы!$A$37:$A$46</c:f>
              <c:strCache>
                <c:ptCount val="10"/>
                <c:pt idx="0">
                  <c:v>Гипертимность</c:v>
                </c:pt>
                <c:pt idx="1">
                  <c:v>Дистимность</c:v>
                </c:pt>
                <c:pt idx="2">
                  <c:v>Циклотимность</c:v>
                </c:pt>
                <c:pt idx="3">
                  <c:v>Возбудимость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strCache>
            </c:strRef>
          </c:cat>
          <c:val>
            <c:numRef>
              <c:f>Ответы!$F$37:$F$46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11CF-401B-991B-306CB6D546CC}"/>
            </c:ext>
          </c:extLst>
        </c:ser>
        <c:dLbls>
          <c:showLegendKey val="0"/>
          <c:showVal val="0"/>
          <c:showCatName val="0"/>
          <c:showSerName val="0"/>
          <c:showPercent val="0"/>
          <c:showBubbleSize val="0"/>
        </c:dLbls>
        <c:gapWidth val="150"/>
        <c:overlap val="100"/>
        <c:axId val="1316168192"/>
        <c:axId val="1155952576"/>
      </c:barChart>
      <c:lineChart>
        <c:grouping val="standard"/>
        <c:varyColors val="0"/>
        <c:ser>
          <c:idx val="2"/>
          <c:order val="1"/>
          <c:tx>
            <c:v>верхний уровень</c:v>
          </c:tx>
          <c:spPr>
            <a:ln w="28575" cap="rnd">
              <a:solidFill>
                <a:srgbClr val="FF0000"/>
              </a:solidFill>
              <a:round/>
            </a:ln>
            <a:effectLst/>
          </c:spPr>
          <c:marker>
            <c:symbol val="none"/>
          </c:marker>
          <c:cat>
            <c:strRef>
              <c:f>Ответы!$A$37:$A$46</c:f>
              <c:strCache>
                <c:ptCount val="10"/>
                <c:pt idx="0">
                  <c:v>Гипертимность</c:v>
                </c:pt>
                <c:pt idx="1">
                  <c:v>Дистимность</c:v>
                </c:pt>
                <c:pt idx="2">
                  <c:v>Циклотимность</c:v>
                </c:pt>
                <c:pt idx="3">
                  <c:v>Возбудимость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strCache>
            </c:strRef>
          </c:cat>
          <c:val>
            <c:numRef>
              <c:f>Ответы!$D$37:$D$46</c:f>
              <c:numCache>
                <c:formatCode>General</c:formatCode>
                <c:ptCount val="10"/>
                <c:pt idx="0">
                  <c:v>18</c:v>
                </c:pt>
                <c:pt idx="1">
                  <c:v>18</c:v>
                </c:pt>
                <c:pt idx="2">
                  <c:v>18</c:v>
                </c:pt>
                <c:pt idx="3">
                  <c:v>18</c:v>
                </c:pt>
                <c:pt idx="4">
                  <c:v>18</c:v>
                </c:pt>
                <c:pt idx="5">
                  <c:v>18</c:v>
                </c:pt>
                <c:pt idx="6">
                  <c:v>18</c:v>
                </c:pt>
                <c:pt idx="7">
                  <c:v>18</c:v>
                </c:pt>
                <c:pt idx="8">
                  <c:v>18</c:v>
                </c:pt>
                <c:pt idx="9">
                  <c:v>18</c:v>
                </c:pt>
              </c:numCache>
            </c:numRef>
          </c:val>
          <c:smooth val="0"/>
          <c:extLst>
            <c:ext xmlns:c16="http://schemas.microsoft.com/office/drawing/2014/chart" uri="{C3380CC4-5D6E-409C-BE32-E72D297353CC}">
              <c16:uniqueId val="{00000002-5408-4AC0-8B5B-40D5E8A23524}"/>
            </c:ext>
          </c:extLst>
        </c:ser>
        <c:ser>
          <c:idx val="3"/>
          <c:order val="2"/>
          <c:tx>
            <c:v> нижний уровень</c:v>
          </c:tx>
          <c:spPr>
            <a:ln w="28575" cap="rnd">
              <a:solidFill>
                <a:schemeClr val="bg1">
                  <a:lumMod val="50000"/>
                </a:schemeClr>
              </a:solidFill>
              <a:round/>
            </a:ln>
            <a:effectLst/>
          </c:spPr>
          <c:marker>
            <c:symbol val="none"/>
          </c:marker>
          <c:cat>
            <c:strRef>
              <c:f>Ответы!$A$37:$A$46</c:f>
              <c:strCache>
                <c:ptCount val="10"/>
                <c:pt idx="0">
                  <c:v>Гипертимность</c:v>
                </c:pt>
                <c:pt idx="1">
                  <c:v>Дистимность</c:v>
                </c:pt>
                <c:pt idx="2">
                  <c:v>Циклотимность</c:v>
                </c:pt>
                <c:pt idx="3">
                  <c:v>Возбудимость</c:v>
                </c:pt>
                <c:pt idx="4">
                  <c:v>Застревание</c:v>
                </c:pt>
                <c:pt idx="5">
                  <c:v>Эмотивность</c:v>
                </c:pt>
                <c:pt idx="6">
                  <c:v>Экзальтированность</c:v>
                </c:pt>
                <c:pt idx="7">
                  <c:v>Тревожность</c:v>
                </c:pt>
                <c:pt idx="8">
                  <c:v>Педантичность</c:v>
                </c:pt>
                <c:pt idx="9">
                  <c:v>Демонстративность</c:v>
                </c:pt>
              </c:strCache>
            </c:strRef>
          </c:cat>
          <c:val>
            <c:numRef>
              <c:f>Ответы!$E$37:$E$46</c:f>
              <c:numCache>
                <c:formatCode>General</c:formatCode>
                <c:ptCount val="10"/>
                <c:pt idx="0">
                  <c:v>12</c:v>
                </c:pt>
                <c:pt idx="1">
                  <c:v>12</c:v>
                </c:pt>
                <c:pt idx="2">
                  <c:v>12</c:v>
                </c:pt>
                <c:pt idx="3">
                  <c:v>12</c:v>
                </c:pt>
                <c:pt idx="4">
                  <c:v>12</c:v>
                </c:pt>
                <c:pt idx="5">
                  <c:v>12</c:v>
                </c:pt>
                <c:pt idx="6">
                  <c:v>12</c:v>
                </c:pt>
                <c:pt idx="7">
                  <c:v>12</c:v>
                </c:pt>
                <c:pt idx="8">
                  <c:v>12</c:v>
                </c:pt>
                <c:pt idx="9">
                  <c:v>12</c:v>
                </c:pt>
              </c:numCache>
            </c:numRef>
          </c:val>
          <c:smooth val="0"/>
          <c:extLst>
            <c:ext xmlns:c16="http://schemas.microsoft.com/office/drawing/2014/chart" uri="{C3380CC4-5D6E-409C-BE32-E72D297353CC}">
              <c16:uniqueId val="{00000000-27E6-4649-8052-9F4CEB129B21}"/>
            </c:ext>
          </c:extLst>
        </c:ser>
        <c:dLbls>
          <c:showLegendKey val="0"/>
          <c:showVal val="0"/>
          <c:showCatName val="0"/>
          <c:showSerName val="0"/>
          <c:showPercent val="0"/>
          <c:showBubbleSize val="0"/>
        </c:dLbls>
        <c:marker val="1"/>
        <c:smooth val="0"/>
        <c:axId val="1316168192"/>
        <c:axId val="1155952576"/>
      </c:lineChart>
      <c:catAx>
        <c:axId val="1316168192"/>
        <c:scaling>
          <c:orientation val="minMax"/>
        </c:scaling>
        <c:delete val="0"/>
        <c:axPos val="b"/>
        <c:majorGridlines>
          <c:spPr>
            <a:ln w="9525" cap="flat" cmpd="sng" algn="ctr">
              <a:solidFill>
                <a:sysClr val="windowText" lastClr="000000"/>
              </a:solidFill>
              <a:prstDash val="lgDash"/>
              <a:round/>
            </a:ln>
            <a:effectLst/>
          </c:spPr>
        </c:majorGridlines>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ru-RU"/>
          </a:p>
        </c:txPr>
        <c:crossAx val="1155952576"/>
        <c:crosses val="autoZero"/>
        <c:auto val="1"/>
        <c:lblAlgn val="ctr"/>
        <c:lblOffset val="100"/>
        <c:noMultiLvlLbl val="0"/>
      </c:catAx>
      <c:valAx>
        <c:axId val="1155952576"/>
        <c:scaling>
          <c:orientation val="minMax"/>
          <c:max val="24"/>
          <c:min val="0"/>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u-RU"/>
          </a:p>
        </c:txPr>
        <c:crossAx val="1316168192"/>
        <c:crossesAt val="1"/>
        <c:crossBetween val="between"/>
        <c:majorUnit val="2"/>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tx1"/>
      </a:solidFill>
      <a:round/>
    </a:ln>
    <a:effectLst/>
  </c:spPr>
  <c:txPr>
    <a:bodyPr/>
    <a:lstStyle/>
    <a:p>
      <a:pPr>
        <a:defRPr sz="1200" b="1"/>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204786</xdr:colOff>
      <xdr:row>37</xdr:row>
      <xdr:rowOff>95249</xdr:rowOff>
    </xdr:from>
    <xdr:to>
      <xdr:col>36</xdr:col>
      <xdr:colOff>257175</xdr:colOff>
      <xdr:row>69</xdr:row>
      <xdr:rowOff>161925</xdr:rowOff>
    </xdr:to>
    <xdr:graphicFrame macro="">
      <xdr:nvGraphicFramePr>
        <xdr:cNvPr id="3" name="Диаграмма 2">
          <a:extLst>
            <a:ext uri="{FF2B5EF4-FFF2-40B4-BE49-F238E27FC236}">
              <a16:creationId xmlns:a16="http://schemas.microsoft.com/office/drawing/2014/main" id="{8F6719E7-485D-482D-B6DF-BFADC58A7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138112</xdr:colOff>
      <xdr:row>73</xdr:row>
      <xdr:rowOff>152400</xdr:rowOff>
    </xdr:from>
    <xdr:to>
      <xdr:col>38</xdr:col>
      <xdr:colOff>180975</xdr:colOff>
      <xdr:row>99</xdr:row>
      <xdr:rowOff>38100</xdr:rowOff>
    </xdr:to>
    <xdr:graphicFrame macro="">
      <xdr:nvGraphicFramePr>
        <xdr:cNvPr id="2" name="Диаграмма 1">
          <a:extLst>
            <a:ext uri="{FF2B5EF4-FFF2-40B4-BE49-F238E27FC236}">
              <a16:creationId xmlns:a16="http://schemas.microsoft.com/office/drawing/2014/main" id="{0C908D11-B8C1-4FD6-A0AA-9A4F763F8A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34</xdr:row>
      <xdr:rowOff>104775</xdr:rowOff>
    </xdr:from>
    <xdr:to>
      <xdr:col>49</xdr:col>
      <xdr:colOff>19051</xdr:colOff>
      <xdr:row>62</xdr:row>
      <xdr:rowOff>19050</xdr:rowOff>
    </xdr:to>
    <xdr:graphicFrame macro="">
      <xdr:nvGraphicFramePr>
        <xdr:cNvPr id="2" name="Диаграмма 1">
          <a:extLst>
            <a:ext uri="{FF2B5EF4-FFF2-40B4-BE49-F238E27FC236}">
              <a16:creationId xmlns:a16="http://schemas.microsoft.com/office/drawing/2014/main" id="{15B20498-6B25-4ADB-B3AB-1CCA4CE892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257175</xdr:colOff>
      <xdr:row>0</xdr:row>
      <xdr:rowOff>57150</xdr:rowOff>
    </xdr:from>
    <xdr:to>
      <xdr:col>0</xdr:col>
      <xdr:colOff>495300</xdr:colOff>
      <xdr:row>1</xdr:row>
      <xdr:rowOff>161925</xdr:rowOff>
    </xdr:to>
    <xdr:pic>
      <xdr:nvPicPr>
        <xdr:cNvPr id="3" name="Рисунок 2">
          <a:extLst>
            <a:ext uri="{FF2B5EF4-FFF2-40B4-BE49-F238E27FC236}">
              <a16:creationId xmlns:a16="http://schemas.microsoft.com/office/drawing/2014/main" id="{567675C3-ECD3-495C-B4BE-B484F1845A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57150"/>
          <a:ext cx="238125" cy="3143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06CB9-DFDC-492A-9D2F-1F670B44FF1C}">
  <dimension ref="A1:BA86"/>
  <sheetViews>
    <sheetView topLeftCell="L4" workbookViewId="0">
      <selection activeCell="AZ22" sqref="AZ22:AZ31"/>
    </sheetView>
  </sheetViews>
  <sheetFormatPr defaultRowHeight="15" x14ac:dyDescent="0.25"/>
  <cols>
    <col min="2" max="2" width="22.85546875" customWidth="1"/>
    <col min="3" max="3" width="12.5703125" customWidth="1"/>
    <col min="5" max="5" width="12" customWidth="1"/>
    <col min="7" max="7" width="11.85546875" customWidth="1"/>
    <col min="11" max="11" width="5.5703125" customWidth="1"/>
    <col min="12" max="12" width="5.140625" customWidth="1"/>
    <col min="13" max="13" width="5.5703125" customWidth="1"/>
    <col min="14" max="14" width="5.85546875" customWidth="1"/>
    <col min="15" max="15" width="5.5703125" customWidth="1"/>
    <col min="16" max="16" width="5.140625" customWidth="1"/>
    <col min="17" max="17" width="5.5703125" customWidth="1"/>
    <col min="18" max="18" width="5.85546875" customWidth="1"/>
    <col min="19" max="19" width="5.5703125" customWidth="1"/>
    <col min="20" max="20" width="5.140625" customWidth="1"/>
    <col min="21" max="21" width="5.5703125" customWidth="1"/>
    <col min="22" max="22" width="5.85546875" customWidth="1"/>
    <col min="23" max="23" width="5.5703125" customWidth="1"/>
    <col min="24" max="24" width="5.140625" customWidth="1"/>
    <col min="25" max="25" width="5.5703125" customWidth="1"/>
    <col min="26" max="26" width="5.85546875" customWidth="1"/>
    <col min="27" max="27" width="5.5703125" customWidth="1"/>
    <col min="28" max="28" width="5.140625" customWidth="1"/>
    <col min="29" max="29" width="5.5703125" customWidth="1"/>
    <col min="30" max="30" width="5.85546875" customWidth="1"/>
    <col min="31" max="31" width="5.5703125" customWidth="1"/>
    <col min="32" max="32" width="5.140625" customWidth="1"/>
    <col min="33" max="33" width="5.5703125" customWidth="1"/>
    <col min="34" max="34" width="5.85546875" customWidth="1"/>
    <col min="35" max="35" width="5.5703125" customWidth="1"/>
    <col min="36" max="36" width="5.140625" customWidth="1"/>
    <col min="37" max="37" width="5.5703125" customWidth="1"/>
    <col min="38" max="38" width="5.85546875" customWidth="1"/>
    <col min="39" max="39" width="5.5703125" customWidth="1"/>
    <col min="40" max="40" width="5.140625" customWidth="1"/>
    <col min="41" max="41" width="5.5703125" customWidth="1"/>
    <col min="42" max="42" width="5.85546875" customWidth="1"/>
    <col min="43" max="43" width="5.5703125" customWidth="1"/>
    <col min="44" max="44" width="5.140625" customWidth="1"/>
    <col min="45" max="45" width="5.5703125" customWidth="1"/>
    <col min="46" max="46" width="5.85546875" customWidth="1"/>
    <col min="47" max="47" width="5.5703125" customWidth="1"/>
    <col min="48" max="48" width="5.140625" customWidth="1"/>
    <col min="49" max="49" width="5.5703125" customWidth="1"/>
    <col min="50" max="50" width="5.85546875" customWidth="1"/>
    <col min="52" max="52" width="22.7109375" customWidth="1"/>
  </cols>
  <sheetData>
    <row r="1" spans="3:50" ht="15.75" thickBot="1" x14ac:dyDescent="0.3"/>
    <row r="2" spans="3:50" ht="16.5" thickBot="1" x14ac:dyDescent="0.3">
      <c r="C2" s="73" t="s">
        <v>0</v>
      </c>
      <c r="D2" s="74"/>
      <c r="E2" s="74"/>
      <c r="F2" s="74"/>
      <c r="G2" s="74"/>
      <c r="H2" s="75"/>
    </row>
    <row r="3" spans="3:50" ht="30.75" customHeight="1" thickBot="1" x14ac:dyDescent="0.3">
      <c r="C3" s="70" t="s">
        <v>1</v>
      </c>
      <c r="D3" s="71"/>
      <c r="E3" s="71"/>
      <c r="F3" s="71"/>
      <c r="G3" s="71"/>
      <c r="H3" s="72"/>
      <c r="K3" s="69" t="s">
        <v>4</v>
      </c>
      <c r="L3" s="69"/>
      <c r="M3" s="69"/>
      <c r="N3" s="69"/>
      <c r="O3" s="69" t="s">
        <v>9</v>
      </c>
      <c r="P3" s="69"/>
      <c r="Q3" s="69"/>
      <c r="R3" s="69"/>
      <c r="S3" s="69" t="s">
        <v>10</v>
      </c>
      <c r="T3" s="69"/>
      <c r="U3" s="69"/>
      <c r="V3" s="69"/>
      <c r="W3" s="69" t="s">
        <v>11</v>
      </c>
      <c r="X3" s="69"/>
      <c r="Y3" s="69"/>
      <c r="Z3" s="69"/>
      <c r="AA3" s="69" t="s">
        <v>12</v>
      </c>
      <c r="AB3" s="69"/>
      <c r="AC3" s="69"/>
      <c r="AD3" s="69"/>
      <c r="AE3" s="69" t="s">
        <v>13</v>
      </c>
      <c r="AF3" s="69"/>
      <c r="AG3" s="69"/>
      <c r="AH3" s="69"/>
      <c r="AI3" s="69" t="s">
        <v>14</v>
      </c>
      <c r="AJ3" s="69"/>
      <c r="AK3" s="69"/>
      <c r="AL3" s="69"/>
      <c r="AM3" s="69" t="s">
        <v>15</v>
      </c>
      <c r="AN3" s="69"/>
      <c r="AO3" s="69"/>
      <c r="AP3" s="69"/>
      <c r="AQ3" s="69" t="s">
        <v>16</v>
      </c>
      <c r="AR3" s="69"/>
      <c r="AS3" s="69"/>
      <c r="AT3" s="69"/>
      <c r="AU3" s="69" t="s">
        <v>17</v>
      </c>
      <c r="AV3" s="69"/>
      <c r="AW3" s="69"/>
      <c r="AX3" s="69"/>
    </row>
    <row r="4" spans="3:50" ht="16.5" thickBot="1" x14ac:dyDescent="0.3">
      <c r="C4" s="7" t="s">
        <v>3</v>
      </c>
      <c r="D4" s="8" t="s">
        <v>2</v>
      </c>
      <c r="E4" s="9" t="s">
        <v>3</v>
      </c>
      <c r="F4" s="10" t="s">
        <v>2</v>
      </c>
      <c r="G4" s="9" t="s">
        <v>3</v>
      </c>
      <c r="H4" s="10" t="s">
        <v>2</v>
      </c>
      <c r="K4" s="1" t="s">
        <v>5</v>
      </c>
      <c r="L4" s="1" t="s">
        <v>6</v>
      </c>
      <c r="M4" s="1" t="s">
        <v>7</v>
      </c>
      <c r="N4" s="1" t="s">
        <v>8</v>
      </c>
      <c r="O4" s="1" t="s">
        <v>5</v>
      </c>
      <c r="P4" s="1" t="s">
        <v>6</v>
      </c>
      <c r="Q4" s="1" t="s">
        <v>7</v>
      </c>
      <c r="R4" s="1" t="s">
        <v>8</v>
      </c>
      <c r="S4" s="1" t="s">
        <v>5</v>
      </c>
      <c r="T4" s="1" t="s">
        <v>6</v>
      </c>
      <c r="U4" s="1" t="s">
        <v>7</v>
      </c>
      <c r="V4" s="1" t="s">
        <v>8</v>
      </c>
      <c r="W4" s="1" t="s">
        <v>5</v>
      </c>
      <c r="X4" s="1" t="s">
        <v>6</v>
      </c>
      <c r="Y4" s="1" t="s">
        <v>7</v>
      </c>
      <c r="Z4" s="1" t="s">
        <v>8</v>
      </c>
      <c r="AA4" s="1" t="s">
        <v>5</v>
      </c>
      <c r="AB4" s="1" t="s">
        <v>6</v>
      </c>
      <c r="AC4" s="1" t="s">
        <v>7</v>
      </c>
      <c r="AD4" s="1" t="s">
        <v>8</v>
      </c>
      <c r="AE4" s="1" t="s">
        <v>5</v>
      </c>
      <c r="AF4" s="1" t="s">
        <v>6</v>
      </c>
      <c r="AG4" s="1" t="s">
        <v>7</v>
      </c>
      <c r="AH4" s="1" t="s">
        <v>8</v>
      </c>
      <c r="AI4" s="1" t="s">
        <v>5</v>
      </c>
      <c r="AJ4" s="1" t="s">
        <v>6</v>
      </c>
      <c r="AK4" s="1" t="s">
        <v>7</v>
      </c>
      <c r="AL4" s="1" t="s">
        <v>8</v>
      </c>
      <c r="AM4" s="1" t="s">
        <v>5</v>
      </c>
      <c r="AN4" s="1" t="s">
        <v>6</v>
      </c>
      <c r="AO4" s="1" t="s">
        <v>7</v>
      </c>
      <c r="AP4" s="1" t="s">
        <v>8</v>
      </c>
      <c r="AQ4" s="1" t="s">
        <v>5</v>
      </c>
      <c r="AR4" s="1" t="s">
        <v>6</v>
      </c>
      <c r="AS4" s="1" t="s">
        <v>7</v>
      </c>
      <c r="AT4" s="1" t="s">
        <v>8</v>
      </c>
      <c r="AU4" s="1" t="s">
        <v>5</v>
      </c>
      <c r="AV4" s="1" t="s">
        <v>6</v>
      </c>
      <c r="AW4" s="1" t="s">
        <v>7</v>
      </c>
      <c r="AX4" s="1" t="s">
        <v>8</v>
      </c>
    </row>
    <row r="5" spans="3:50" ht="16.5" thickBot="1" x14ac:dyDescent="0.3">
      <c r="C5" s="11">
        <v>1</v>
      </c>
      <c r="D5" s="13">
        <v>2</v>
      </c>
      <c r="E5" s="11">
        <v>31</v>
      </c>
      <c r="F5" s="13">
        <v>2</v>
      </c>
      <c r="G5" s="11">
        <v>61</v>
      </c>
      <c r="H5" s="13">
        <v>1</v>
      </c>
      <c r="J5" s="2">
        <v>7</v>
      </c>
      <c r="K5" s="58">
        <f>D11</f>
        <v>1</v>
      </c>
      <c r="L5" s="58">
        <f>F25</f>
        <v>2</v>
      </c>
      <c r="M5" s="3">
        <v>51</v>
      </c>
      <c r="N5" s="2">
        <v>2</v>
      </c>
      <c r="O5" s="58">
        <f>D6</f>
        <v>1</v>
      </c>
      <c r="P5" s="58">
        <f>D16</f>
        <v>2</v>
      </c>
      <c r="Q5" s="2">
        <v>12</v>
      </c>
      <c r="R5" s="2">
        <v>4</v>
      </c>
      <c r="S5" s="58">
        <f>D8</f>
        <v>2</v>
      </c>
      <c r="T5" s="58">
        <f>F10</f>
        <v>2</v>
      </c>
      <c r="U5" s="3" t="s">
        <v>18</v>
      </c>
      <c r="V5" s="2">
        <v>8</v>
      </c>
      <c r="W5" s="58">
        <f>D12</f>
        <v>2</v>
      </c>
      <c r="Z5" s="2">
        <v>1</v>
      </c>
      <c r="AA5" s="58">
        <f>D5</f>
        <v>2</v>
      </c>
      <c r="AD5" s="2">
        <v>9</v>
      </c>
      <c r="AE5" s="58">
        <f>D13</f>
        <v>2</v>
      </c>
      <c r="AF5" s="58">
        <f>F5</f>
        <v>2</v>
      </c>
      <c r="AG5" s="3">
        <v>31</v>
      </c>
      <c r="AH5" s="2">
        <v>16</v>
      </c>
      <c r="AI5" s="58">
        <f>D20</f>
        <v>2</v>
      </c>
      <c r="AJ5" s="61">
        <f>D9</f>
        <v>2</v>
      </c>
      <c r="AK5" s="3" t="s">
        <v>19</v>
      </c>
      <c r="AL5" s="2">
        <v>10</v>
      </c>
      <c r="AM5" s="58">
        <f>D14</f>
        <v>1</v>
      </c>
      <c r="AP5" s="2">
        <v>3</v>
      </c>
      <c r="AQ5" s="58">
        <f>D7</f>
        <v>2</v>
      </c>
      <c r="AR5" s="58">
        <f>D29</f>
        <v>1</v>
      </c>
      <c r="AS5" s="3" t="s">
        <v>20</v>
      </c>
      <c r="AT5" s="2">
        <v>6</v>
      </c>
      <c r="AU5" s="58">
        <f>D10</f>
        <v>1</v>
      </c>
    </row>
    <row r="6" spans="3:50" ht="16.5" thickBot="1" x14ac:dyDescent="0.3">
      <c r="C6" s="11">
        <v>2</v>
      </c>
      <c r="D6" s="13">
        <v>1</v>
      </c>
      <c r="E6" s="11">
        <v>32</v>
      </c>
      <c r="F6" s="13">
        <v>1</v>
      </c>
      <c r="G6" s="11">
        <v>62</v>
      </c>
      <c r="H6" s="13">
        <v>1</v>
      </c>
      <c r="J6" s="2">
        <v>19</v>
      </c>
      <c r="K6" s="58">
        <f>D23</f>
        <v>1</v>
      </c>
      <c r="N6" s="2">
        <v>15</v>
      </c>
      <c r="O6" s="58">
        <f>D19</f>
        <v>1</v>
      </c>
      <c r="P6" s="58">
        <f>F20</f>
        <v>2</v>
      </c>
      <c r="Q6" s="2">
        <v>46</v>
      </c>
      <c r="R6" s="2">
        <v>14</v>
      </c>
      <c r="S6" s="58">
        <f>D18</f>
        <v>1</v>
      </c>
      <c r="V6" s="2">
        <v>20</v>
      </c>
      <c r="W6" s="58">
        <f>D24</f>
        <v>1</v>
      </c>
      <c r="Z6" s="2">
        <v>11</v>
      </c>
      <c r="AA6" s="58">
        <f>D15</f>
        <v>2</v>
      </c>
      <c r="AD6" s="2">
        <v>21</v>
      </c>
      <c r="AE6" s="58">
        <f>D25</f>
        <v>1</v>
      </c>
      <c r="AF6" s="58">
        <f>F27</f>
        <v>2</v>
      </c>
      <c r="AG6" s="3">
        <v>53</v>
      </c>
      <c r="AH6" s="2">
        <v>27</v>
      </c>
      <c r="AI6" s="58">
        <f>D31</f>
        <v>2</v>
      </c>
      <c r="AL6" s="2">
        <v>32</v>
      </c>
      <c r="AM6" s="58">
        <f>F6</f>
        <v>1</v>
      </c>
      <c r="AP6" s="2">
        <v>13</v>
      </c>
      <c r="AQ6" s="58">
        <f>D17</f>
        <v>2</v>
      </c>
      <c r="AT6" s="2">
        <v>18</v>
      </c>
      <c r="AU6" s="58">
        <f>D22</f>
        <v>1</v>
      </c>
    </row>
    <row r="7" spans="3:50" ht="16.5" thickBot="1" x14ac:dyDescent="0.3">
      <c r="C7" s="11">
        <v>3</v>
      </c>
      <c r="D7" s="13">
        <v>2</v>
      </c>
      <c r="E7" s="11">
        <v>33</v>
      </c>
      <c r="F7" s="13">
        <v>1</v>
      </c>
      <c r="G7" s="11">
        <v>63</v>
      </c>
      <c r="H7" s="13">
        <v>1</v>
      </c>
      <c r="J7" s="2">
        <v>22</v>
      </c>
      <c r="K7" s="58">
        <f>D26</f>
        <v>1</v>
      </c>
      <c r="N7" s="2">
        <v>24</v>
      </c>
      <c r="O7" s="58">
        <f>D28</f>
        <v>1</v>
      </c>
      <c r="P7" s="58">
        <f>F33</f>
        <v>2</v>
      </c>
      <c r="Q7" s="2">
        <v>59</v>
      </c>
      <c r="R7" s="2">
        <v>17</v>
      </c>
      <c r="S7" s="58">
        <f>D21</f>
        <v>1</v>
      </c>
      <c r="V7" s="2">
        <v>30</v>
      </c>
      <c r="W7" s="58">
        <f>D34</f>
        <v>1</v>
      </c>
      <c r="Z7" s="2">
        <v>23</v>
      </c>
      <c r="AA7" s="58">
        <f>D27</f>
        <v>1</v>
      </c>
      <c r="AD7" s="2">
        <v>43</v>
      </c>
      <c r="AE7" s="58">
        <f>F17</f>
        <v>2</v>
      </c>
      <c r="AF7" s="58">
        <f>H9</f>
        <v>2</v>
      </c>
      <c r="AG7" s="3">
        <v>65</v>
      </c>
      <c r="AH7" s="2">
        <v>38</v>
      </c>
      <c r="AI7" s="58">
        <f>F12</f>
        <v>2</v>
      </c>
      <c r="AL7" s="2">
        <v>54</v>
      </c>
      <c r="AM7" s="58">
        <f>F28</f>
        <v>1</v>
      </c>
      <c r="AP7" s="2">
        <v>35</v>
      </c>
      <c r="AQ7" s="58">
        <f>F9</f>
        <v>1</v>
      </c>
      <c r="AT7" s="2">
        <v>28</v>
      </c>
      <c r="AU7" s="58">
        <f>D32</f>
        <v>1</v>
      </c>
    </row>
    <row r="8" spans="3:50" ht="16.5" thickBot="1" x14ac:dyDescent="0.3">
      <c r="C8" s="11">
        <v>4</v>
      </c>
      <c r="D8" s="13">
        <v>2</v>
      </c>
      <c r="E8" s="11">
        <v>34</v>
      </c>
      <c r="F8" s="13">
        <v>2</v>
      </c>
      <c r="G8" s="11">
        <v>64</v>
      </c>
      <c r="H8" s="13">
        <v>1</v>
      </c>
      <c r="J8" s="2">
        <v>29</v>
      </c>
      <c r="K8" s="58">
        <f>D33</f>
        <v>1</v>
      </c>
      <c r="N8" s="2">
        <v>34</v>
      </c>
      <c r="O8" s="58">
        <f>F8</f>
        <v>2</v>
      </c>
      <c r="R8" s="2">
        <v>26</v>
      </c>
      <c r="S8" s="58">
        <f>D30</f>
        <v>2</v>
      </c>
      <c r="V8" s="2">
        <v>42</v>
      </c>
      <c r="W8" s="58">
        <f>F16</f>
        <v>2</v>
      </c>
      <c r="Z8" s="2">
        <v>33</v>
      </c>
      <c r="AA8" s="58">
        <f>F7</f>
        <v>1</v>
      </c>
      <c r="AD8" s="2">
        <v>75</v>
      </c>
      <c r="AE8" s="58">
        <f>H19</f>
        <v>1</v>
      </c>
      <c r="AH8" s="2">
        <v>49</v>
      </c>
      <c r="AI8" s="58">
        <f>F23</f>
        <v>2</v>
      </c>
      <c r="AL8" s="2">
        <v>76</v>
      </c>
      <c r="AM8" s="58">
        <f>H20</f>
        <v>2</v>
      </c>
      <c r="AP8" s="2">
        <v>47</v>
      </c>
      <c r="AQ8" s="58">
        <f>F21</f>
        <v>1</v>
      </c>
      <c r="AT8" s="2">
        <v>40</v>
      </c>
      <c r="AU8" s="58">
        <f>F14</f>
        <v>2</v>
      </c>
    </row>
    <row r="9" spans="3:50" ht="16.5" thickBot="1" x14ac:dyDescent="0.3">
      <c r="C9" s="11">
        <v>5</v>
      </c>
      <c r="D9" s="13">
        <v>2</v>
      </c>
      <c r="E9" s="11">
        <v>35</v>
      </c>
      <c r="F9" s="13">
        <v>1</v>
      </c>
      <c r="G9" s="11">
        <v>65</v>
      </c>
      <c r="H9" s="13">
        <v>2</v>
      </c>
      <c r="J9" s="2">
        <v>41</v>
      </c>
      <c r="K9" s="58">
        <f>F15</f>
        <v>1</v>
      </c>
      <c r="N9" s="2">
        <v>37</v>
      </c>
      <c r="O9" s="58">
        <f>F11</f>
        <v>1</v>
      </c>
      <c r="R9" s="2">
        <v>39</v>
      </c>
      <c r="S9" s="58">
        <f>F13</f>
        <v>1</v>
      </c>
      <c r="V9" s="2">
        <v>52</v>
      </c>
      <c r="W9" s="58">
        <f>F26</f>
        <v>1</v>
      </c>
      <c r="Z9" s="2">
        <v>45</v>
      </c>
      <c r="AA9" s="58">
        <f>F19</f>
        <v>1</v>
      </c>
      <c r="AD9" s="2">
        <v>87</v>
      </c>
      <c r="AE9" s="58">
        <f>H31</f>
        <v>2</v>
      </c>
      <c r="AH9" s="2">
        <v>60</v>
      </c>
      <c r="AI9" s="58">
        <f>F34</f>
        <v>1</v>
      </c>
      <c r="AP9" s="2">
        <v>57</v>
      </c>
      <c r="AQ9" s="58">
        <f>F31</f>
        <v>1</v>
      </c>
      <c r="AT9" s="2">
        <v>50</v>
      </c>
      <c r="AU9" s="58">
        <f>F24</f>
        <v>1</v>
      </c>
    </row>
    <row r="10" spans="3:50" ht="16.5" thickBot="1" x14ac:dyDescent="0.3">
      <c r="C10" s="11">
        <v>6</v>
      </c>
      <c r="D10" s="13">
        <v>1</v>
      </c>
      <c r="E10" s="11">
        <v>36</v>
      </c>
      <c r="F10" s="13">
        <v>2</v>
      </c>
      <c r="G10" s="11">
        <v>66</v>
      </c>
      <c r="H10" s="13">
        <v>1</v>
      </c>
      <c r="J10" s="2">
        <v>44</v>
      </c>
      <c r="K10" s="58">
        <f>F18</f>
        <v>1</v>
      </c>
      <c r="N10" s="2">
        <v>56</v>
      </c>
      <c r="O10" s="58">
        <f>F30</f>
        <v>2</v>
      </c>
      <c r="R10" s="2">
        <v>48</v>
      </c>
      <c r="S10" s="58">
        <f>F22</f>
        <v>1</v>
      </c>
      <c r="V10" s="2">
        <v>64</v>
      </c>
      <c r="W10" s="58">
        <f>H8</f>
        <v>1</v>
      </c>
      <c r="Z10" s="2">
        <v>55</v>
      </c>
      <c r="AA10" s="58">
        <f>F29</f>
        <v>1</v>
      </c>
      <c r="AH10" s="2">
        <v>71</v>
      </c>
      <c r="AI10" s="58">
        <f>H15</f>
        <v>1</v>
      </c>
      <c r="AP10" s="2">
        <v>69</v>
      </c>
      <c r="AQ10" s="58">
        <f>H13</f>
        <v>2</v>
      </c>
      <c r="AT10" s="2">
        <v>62</v>
      </c>
      <c r="AU10" s="58">
        <f>H6</f>
        <v>1</v>
      </c>
    </row>
    <row r="11" spans="3:50" ht="16.5" thickBot="1" x14ac:dyDescent="0.3">
      <c r="C11" s="11">
        <v>7</v>
      </c>
      <c r="D11" s="13">
        <v>1</v>
      </c>
      <c r="E11" s="11">
        <v>37</v>
      </c>
      <c r="F11" s="13">
        <v>1</v>
      </c>
      <c r="G11" s="11">
        <v>67</v>
      </c>
      <c r="H11" s="13">
        <v>1</v>
      </c>
      <c r="J11" s="2">
        <v>63</v>
      </c>
      <c r="K11" s="58">
        <f>H7</f>
        <v>1</v>
      </c>
      <c r="N11" s="2">
        <v>68</v>
      </c>
      <c r="O11" s="58">
        <f>H12</f>
        <v>1</v>
      </c>
      <c r="R11" s="2">
        <v>58</v>
      </c>
      <c r="S11" s="58">
        <f>F32</f>
        <v>1</v>
      </c>
      <c r="V11" s="2">
        <v>74</v>
      </c>
      <c r="W11" s="58">
        <f>H18</f>
        <v>1</v>
      </c>
      <c r="Z11" s="2">
        <v>67</v>
      </c>
      <c r="AA11" s="58">
        <f>H11</f>
        <v>1</v>
      </c>
      <c r="AH11" s="2">
        <v>82</v>
      </c>
      <c r="AI11" s="58">
        <f>H26</f>
        <v>1</v>
      </c>
      <c r="AP11" s="2">
        <v>79</v>
      </c>
      <c r="AQ11" s="58">
        <f>H23</f>
        <v>1</v>
      </c>
      <c r="AT11" s="2">
        <v>72</v>
      </c>
      <c r="AU11" s="58">
        <f>H16</f>
        <v>2</v>
      </c>
    </row>
    <row r="12" spans="3:50" ht="16.5" thickBot="1" x14ac:dyDescent="0.3">
      <c r="C12" s="11">
        <v>8</v>
      </c>
      <c r="D12" s="13">
        <v>2</v>
      </c>
      <c r="E12" s="11">
        <v>38</v>
      </c>
      <c r="F12" s="13">
        <v>2</v>
      </c>
      <c r="G12" s="11">
        <v>68</v>
      </c>
      <c r="H12" s="13">
        <v>1</v>
      </c>
      <c r="J12" s="2">
        <v>66</v>
      </c>
      <c r="K12" s="58">
        <f>H10</f>
        <v>1</v>
      </c>
      <c r="N12" s="2">
        <v>78</v>
      </c>
      <c r="O12" s="58">
        <f>H22</f>
        <v>1</v>
      </c>
      <c r="R12" s="2">
        <v>61</v>
      </c>
      <c r="S12" s="58">
        <f>H5</f>
        <v>1</v>
      </c>
      <c r="V12" s="2">
        <v>86</v>
      </c>
      <c r="W12" s="58">
        <f>H30</f>
        <v>2</v>
      </c>
      <c r="Z12" s="2">
        <v>77</v>
      </c>
      <c r="AA12" s="58">
        <f>H21</f>
        <v>2</v>
      </c>
      <c r="AT12" s="2">
        <v>84</v>
      </c>
      <c r="AU12" s="58">
        <f>H28</f>
        <v>2</v>
      </c>
    </row>
    <row r="13" spans="3:50" ht="16.5" thickBot="1" x14ac:dyDescent="0.3">
      <c r="C13" s="11">
        <v>9</v>
      </c>
      <c r="D13" s="13">
        <v>2</v>
      </c>
      <c r="E13" s="11">
        <v>39</v>
      </c>
      <c r="F13" s="13">
        <v>1</v>
      </c>
      <c r="G13" s="11">
        <v>69</v>
      </c>
      <c r="H13" s="13">
        <v>2</v>
      </c>
      <c r="J13" s="2">
        <v>73</v>
      </c>
      <c r="K13" s="58">
        <f>H17</f>
        <v>1</v>
      </c>
      <c r="N13" s="2">
        <v>81</v>
      </c>
      <c r="O13" s="58">
        <f>H25</f>
        <v>2</v>
      </c>
      <c r="R13" s="2">
        <v>70</v>
      </c>
      <c r="S13" s="58">
        <f>H14</f>
        <v>2</v>
      </c>
    </row>
    <row r="14" spans="3:50" ht="16.5" thickBot="1" x14ac:dyDescent="0.3">
      <c r="C14" s="11">
        <v>10</v>
      </c>
      <c r="D14" s="13">
        <v>1</v>
      </c>
      <c r="E14" s="11">
        <v>40</v>
      </c>
      <c r="F14" s="13">
        <v>2</v>
      </c>
      <c r="G14" s="11">
        <v>70</v>
      </c>
      <c r="H14" s="13">
        <v>2</v>
      </c>
      <c r="J14" s="2">
        <v>85</v>
      </c>
      <c r="K14" s="58">
        <f>H29</f>
        <v>1</v>
      </c>
      <c r="R14" s="2">
        <v>80</v>
      </c>
      <c r="S14" s="58">
        <f>H24</f>
        <v>2</v>
      </c>
    </row>
    <row r="15" spans="3:50" ht="16.5" thickBot="1" x14ac:dyDescent="0.3">
      <c r="C15" s="11">
        <v>11</v>
      </c>
      <c r="D15" s="13">
        <v>2</v>
      </c>
      <c r="E15" s="11">
        <v>41</v>
      </c>
      <c r="F15" s="13">
        <v>1</v>
      </c>
      <c r="G15" s="11">
        <v>71</v>
      </c>
      <c r="H15" s="13">
        <v>1</v>
      </c>
      <c r="J15" s="2">
        <v>88</v>
      </c>
      <c r="K15" s="58">
        <f>H32</f>
        <v>1</v>
      </c>
      <c r="R15" s="2">
        <v>83</v>
      </c>
      <c r="S15" s="58">
        <f>H27</f>
        <v>2</v>
      </c>
    </row>
    <row r="16" spans="3:50" ht="16.5" thickBot="1" x14ac:dyDescent="0.3">
      <c r="C16" s="11">
        <v>12</v>
      </c>
      <c r="D16" s="13">
        <v>2</v>
      </c>
      <c r="E16" s="11">
        <v>42</v>
      </c>
      <c r="F16" s="13">
        <v>2</v>
      </c>
      <c r="G16" s="11">
        <v>72</v>
      </c>
      <c r="H16" s="13">
        <v>2</v>
      </c>
    </row>
    <row r="17" spans="3:53" ht="16.5" thickBot="1" x14ac:dyDescent="0.3">
      <c r="C17" s="11">
        <v>13</v>
      </c>
      <c r="D17" s="13">
        <v>2</v>
      </c>
      <c r="E17" s="11">
        <v>43</v>
      </c>
      <c r="F17" s="13">
        <v>2</v>
      </c>
      <c r="G17" s="11">
        <v>73</v>
      </c>
      <c r="H17" s="13">
        <v>1</v>
      </c>
      <c r="K17" s="2">
        <f>COUNTIF(K5:K15,1)</f>
        <v>11</v>
      </c>
      <c r="L17" s="2">
        <f>COUNTIF(L5,2)</f>
        <v>1</v>
      </c>
      <c r="O17" s="2">
        <f>COUNTIF(O5:O13,1)</f>
        <v>6</v>
      </c>
      <c r="P17" s="2">
        <f>COUNTIF(P5:P7,2)</f>
        <v>3</v>
      </c>
      <c r="S17" s="2">
        <f>COUNTIF(S5:S15,1)</f>
        <v>6</v>
      </c>
      <c r="T17" s="2">
        <f>COUNTIF(T5,2)</f>
        <v>1</v>
      </c>
      <c r="W17" s="2">
        <f>COUNTIF(W5:W12,1)</f>
        <v>5</v>
      </c>
      <c r="AA17" s="2">
        <f>COUNTIF(AA5:AA12,1)</f>
        <v>5</v>
      </c>
      <c r="AE17" s="2">
        <f>COUNTIF(AE5:AE9,1)</f>
        <v>2</v>
      </c>
      <c r="AF17" s="2">
        <f>COUNTIF(AF5:AF7,2)</f>
        <v>3</v>
      </c>
      <c r="AI17" s="2">
        <f>COUNTIF(AI5:AI11,1)</f>
        <v>3</v>
      </c>
      <c r="AJ17" s="2">
        <f>COUNTIF(AJ5,2)</f>
        <v>1</v>
      </c>
      <c r="AM17" s="2">
        <f>COUNTIF(AM5:AM8,1)</f>
        <v>3</v>
      </c>
      <c r="AQ17" s="2">
        <f>COUNTIF(AQ5:AQ11,1)</f>
        <v>4</v>
      </c>
      <c r="AR17" s="2">
        <f>COUNTIF(AR5,2)</f>
        <v>0</v>
      </c>
      <c r="AU17" s="2">
        <f>COUNTIF(AU5:AU12,1)</f>
        <v>5</v>
      </c>
    </row>
    <row r="18" spans="3:53" ht="16.5" thickBot="1" x14ac:dyDescent="0.3">
      <c r="C18" s="11">
        <v>14</v>
      </c>
      <c r="D18" s="13">
        <v>1</v>
      </c>
      <c r="E18" s="11">
        <v>44</v>
      </c>
      <c r="F18" s="13">
        <v>1</v>
      </c>
      <c r="G18" s="11">
        <v>74</v>
      </c>
      <c r="H18" s="13">
        <v>1</v>
      </c>
      <c r="K18" s="2">
        <f>K17</f>
        <v>11</v>
      </c>
      <c r="L18" s="2">
        <f>L17</f>
        <v>1</v>
      </c>
      <c r="M18" s="1"/>
      <c r="N18" s="1"/>
      <c r="O18" s="2">
        <f>O17</f>
        <v>6</v>
      </c>
      <c r="P18" s="2">
        <f>P17</f>
        <v>3</v>
      </c>
      <c r="Q18" s="1"/>
      <c r="R18" s="1"/>
      <c r="S18" s="2">
        <f>S17</f>
        <v>6</v>
      </c>
      <c r="T18" s="2">
        <f>T17</f>
        <v>1</v>
      </c>
      <c r="U18" s="1"/>
      <c r="V18" s="1"/>
      <c r="W18" s="2">
        <f>W17</f>
        <v>5</v>
      </c>
      <c r="X18" s="1"/>
      <c r="Y18" s="1"/>
      <c r="Z18" s="1"/>
      <c r="AA18" s="2">
        <f>AA17</f>
        <v>5</v>
      </c>
      <c r="AB18" s="1"/>
      <c r="AC18" s="1"/>
      <c r="AD18" s="1"/>
      <c r="AE18" s="2">
        <f>AE17</f>
        <v>2</v>
      </c>
      <c r="AF18" s="2">
        <f>AF17</f>
        <v>3</v>
      </c>
      <c r="AG18" s="1"/>
      <c r="AH18" s="1"/>
      <c r="AI18" s="2">
        <f>AI17</f>
        <v>3</v>
      </c>
      <c r="AJ18" s="2">
        <f t="shared" ref="AJ18" si="0">COUNT(AJ5:AJ14)</f>
        <v>1</v>
      </c>
      <c r="AK18" s="1"/>
      <c r="AL18" s="1"/>
      <c r="AM18" s="2">
        <f>AM17</f>
        <v>3</v>
      </c>
      <c r="AN18" s="1"/>
      <c r="AO18" s="1"/>
      <c r="AP18" s="1"/>
      <c r="AQ18" s="2">
        <f>AQ17</f>
        <v>4</v>
      </c>
      <c r="AR18" s="2">
        <f>AR17</f>
        <v>0</v>
      </c>
      <c r="AS18" s="1"/>
      <c r="AT18" s="1"/>
      <c r="AU18" s="2">
        <f>AU17</f>
        <v>5</v>
      </c>
      <c r="AV18" s="1"/>
    </row>
    <row r="19" spans="3:53" ht="16.5" thickBot="1" x14ac:dyDescent="0.3">
      <c r="C19" s="11">
        <v>15</v>
      </c>
      <c r="D19" s="13">
        <v>1</v>
      </c>
      <c r="E19" s="11">
        <v>45</v>
      </c>
      <c r="F19" s="13">
        <v>1</v>
      </c>
      <c r="G19" s="11">
        <v>75</v>
      </c>
      <c r="H19" s="13">
        <v>1</v>
      </c>
      <c r="J19" s="2" t="s">
        <v>21</v>
      </c>
      <c r="K19" s="5">
        <f>K18+L18</f>
        <v>12</v>
      </c>
      <c r="O19" s="5">
        <f>O18+P18</f>
        <v>9</v>
      </c>
      <c r="S19" s="5">
        <f>S18+T18</f>
        <v>7</v>
      </c>
      <c r="W19" s="5">
        <f>W18</f>
        <v>5</v>
      </c>
      <c r="AA19" s="5">
        <f>AA18</f>
        <v>5</v>
      </c>
      <c r="AE19" s="5">
        <f>AE18+AF18</f>
        <v>5</v>
      </c>
      <c r="AI19" s="5">
        <f>AI18+AJ18</f>
        <v>4</v>
      </c>
      <c r="AM19" s="5">
        <f>AM18+AN18</f>
        <v>3</v>
      </c>
      <c r="AQ19" s="5">
        <f>AQ18+AR18</f>
        <v>4</v>
      </c>
      <c r="AU19" s="5">
        <f>AU18</f>
        <v>5</v>
      </c>
    </row>
    <row r="20" spans="3:53" ht="16.5" thickBot="1" x14ac:dyDescent="0.3">
      <c r="C20" s="11">
        <v>16</v>
      </c>
      <c r="D20" s="13">
        <v>2</v>
      </c>
      <c r="E20" s="11">
        <v>46</v>
      </c>
      <c r="F20" s="13">
        <v>2</v>
      </c>
      <c r="G20" s="11">
        <v>76</v>
      </c>
      <c r="H20" s="13">
        <v>2</v>
      </c>
      <c r="K20" s="6">
        <f>K19*2</f>
        <v>24</v>
      </c>
      <c r="O20" s="6">
        <f>O19*2</f>
        <v>18</v>
      </c>
      <c r="S20" s="6">
        <f>S19*2</f>
        <v>14</v>
      </c>
      <c r="W20" s="6">
        <f>W19*3</f>
        <v>15</v>
      </c>
      <c r="AA20" s="6">
        <f>AA19*3</f>
        <v>15</v>
      </c>
      <c r="AE20" s="6">
        <f>AE19*3</f>
        <v>15</v>
      </c>
      <c r="AI20" s="6">
        <f>AI19*3</f>
        <v>12</v>
      </c>
      <c r="AM20" s="6">
        <f>AM19*6</f>
        <v>18</v>
      </c>
      <c r="AQ20" s="6">
        <f>AQ19*3</f>
        <v>12</v>
      </c>
      <c r="AU20" s="6">
        <f>AU19*3</f>
        <v>15</v>
      </c>
      <c r="AY20">
        <f>MAX(K20,O20,S20,W20,AA20,AE20,AI20,AM20,AQ20,AU20)</f>
        <v>24</v>
      </c>
    </row>
    <row r="21" spans="3:53" ht="16.5" thickBot="1" x14ac:dyDescent="0.3">
      <c r="C21" s="11">
        <v>17</v>
      </c>
      <c r="D21" s="13">
        <v>1</v>
      </c>
      <c r="E21" s="11">
        <v>47</v>
      </c>
      <c r="F21" s="13">
        <v>1</v>
      </c>
      <c r="G21" s="11">
        <v>77</v>
      </c>
      <c r="H21" s="13">
        <v>2</v>
      </c>
    </row>
    <row r="22" spans="3:53" ht="16.5" thickBot="1" x14ac:dyDescent="0.3">
      <c r="C22" s="11">
        <v>18</v>
      </c>
      <c r="D22" s="13">
        <v>1</v>
      </c>
      <c r="E22" s="11">
        <v>48</v>
      </c>
      <c r="F22" s="13">
        <v>1</v>
      </c>
      <c r="G22" s="11">
        <v>78</v>
      </c>
      <c r="H22" s="13">
        <v>1</v>
      </c>
      <c r="Z22" s="57"/>
      <c r="AZ22" s="62" t="s">
        <v>4</v>
      </c>
      <c r="BA22">
        <f>K20</f>
        <v>24</v>
      </c>
    </row>
    <row r="23" spans="3:53" ht="16.5" thickBot="1" x14ac:dyDescent="0.3">
      <c r="C23" s="11">
        <v>19</v>
      </c>
      <c r="D23" s="13">
        <v>1</v>
      </c>
      <c r="E23" s="11">
        <v>49</v>
      </c>
      <c r="F23" s="13">
        <v>2</v>
      </c>
      <c r="G23" s="11">
        <v>79</v>
      </c>
      <c r="H23" s="13">
        <v>1</v>
      </c>
      <c r="AZ23" s="62" t="s">
        <v>9</v>
      </c>
      <c r="BA23">
        <f>O20</f>
        <v>18</v>
      </c>
    </row>
    <row r="24" spans="3:53" ht="16.5" thickBot="1" x14ac:dyDescent="0.3">
      <c r="C24" s="11">
        <v>20</v>
      </c>
      <c r="D24" s="13">
        <v>1</v>
      </c>
      <c r="E24" s="11">
        <v>50</v>
      </c>
      <c r="F24" s="13">
        <v>1</v>
      </c>
      <c r="G24" s="11">
        <v>80</v>
      </c>
      <c r="H24" s="13">
        <v>2</v>
      </c>
      <c r="J24" t="s">
        <v>12</v>
      </c>
      <c r="V24" s="57"/>
      <c r="AZ24" s="62" t="s">
        <v>10</v>
      </c>
      <c r="BA24">
        <f>S20</f>
        <v>14</v>
      </c>
    </row>
    <row r="25" spans="3:53" ht="16.5" thickBot="1" x14ac:dyDescent="0.3">
      <c r="C25" s="11">
        <v>21</v>
      </c>
      <c r="D25" s="13">
        <v>1</v>
      </c>
      <c r="E25" s="11">
        <v>51</v>
      </c>
      <c r="F25" s="13">
        <v>2</v>
      </c>
      <c r="G25" s="11">
        <v>81</v>
      </c>
      <c r="H25" s="13">
        <v>2</v>
      </c>
      <c r="J25" t="s">
        <v>13</v>
      </c>
      <c r="V25" s="57"/>
      <c r="W25" s="59"/>
      <c r="AZ25" s="62" t="s">
        <v>11</v>
      </c>
      <c r="BA25">
        <f>W20</f>
        <v>15</v>
      </c>
    </row>
    <row r="26" spans="3:53" ht="16.5" thickBot="1" x14ac:dyDescent="0.3">
      <c r="C26" s="11">
        <v>22</v>
      </c>
      <c r="D26" s="13">
        <v>1</v>
      </c>
      <c r="E26" s="11">
        <v>52</v>
      </c>
      <c r="F26" s="13">
        <v>1</v>
      </c>
      <c r="G26" s="11">
        <v>82</v>
      </c>
      <c r="H26" s="13">
        <v>1</v>
      </c>
      <c r="J26" t="s">
        <v>17</v>
      </c>
      <c r="U26" s="57"/>
      <c r="V26" s="60"/>
      <c r="W26" s="59"/>
      <c r="AZ26" s="62" t="s">
        <v>12</v>
      </c>
      <c r="BA26">
        <f>AA20</f>
        <v>15</v>
      </c>
    </row>
    <row r="27" spans="3:53" ht="16.5" thickBot="1" x14ac:dyDescent="0.3">
      <c r="C27" s="11">
        <v>23</v>
      </c>
      <c r="D27" s="13">
        <v>1</v>
      </c>
      <c r="E27" s="11">
        <v>53</v>
      </c>
      <c r="F27" s="13">
        <v>2</v>
      </c>
      <c r="G27" s="11">
        <v>83</v>
      </c>
      <c r="H27" s="13">
        <v>2</v>
      </c>
      <c r="J27" t="s">
        <v>25</v>
      </c>
      <c r="V27" s="60"/>
      <c r="W27" s="59"/>
      <c r="AZ27" s="62" t="s">
        <v>13</v>
      </c>
      <c r="BA27">
        <f>AE20</f>
        <v>15</v>
      </c>
    </row>
    <row r="28" spans="3:53" ht="16.5" thickBot="1" x14ac:dyDescent="0.3">
      <c r="C28" s="11">
        <v>24</v>
      </c>
      <c r="D28" s="13">
        <v>1</v>
      </c>
      <c r="E28" s="11">
        <v>54</v>
      </c>
      <c r="F28" s="13">
        <v>1</v>
      </c>
      <c r="G28" s="11">
        <v>84</v>
      </c>
      <c r="H28" s="13">
        <v>2</v>
      </c>
      <c r="J28" t="s">
        <v>9</v>
      </c>
      <c r="AZ28" s="62" t="s">
        <v>14</v>
      </c>
      <c r="BA28">
        <f>AI20</f>
        <v>12</v>
      </c>
    </row>
    <row r="29" spans="3:53" ht="16.5" thickBot="1" x14ac:dyDescent="0.3">
      <c r="C29" s="11">
        <v>25</v>
      </c>
      <c r="D29" s="13">
        <v>1</v>
      </c>
      <c r="E29" s="11">
        <v>55</v>
      </c>
      <c r="F29" s="13">
        <v>1</v>
      </c>
      <c r="G29" s="11">
        <v>85</v>
      </c>
      <c r="H29" s="13">
        <v>1</v>
      </c>
      <c r="J29" t="s">
        <v>16</v>
      </c>
      <c r="AZ29" s="62" t="s">
        <v>15</v>
      </c>
      <c r="BA29">
        <f>AM20</f>
        <v>18</v>
      </c>
    </row>
    <row r="30" spans="3:53" ht="16.5" thickBot="1" x14ac:dyDescent="0.3">
      <c r="C30" s="11">
        <v>26</v>
      </c>
      <c r="D30" s="13">
        <v>2</v>
      </c>
      <c r="E30" s="11">
        <v>56</v>
      </c>
      <c r="F30" s="13">
        <v>2</v>
      </c>
      <c r="G30" s="11">
        <v>86</v>
      </c>
      <c r="H30" s="13">
        <v>2</v>
      </c>
      <c r="J30" t="s">
        <v>15</v>
      </c>
      <c r="AZ30" s="62" t="s">
        <v>16</v>
      </c>
      <c r="BA30">
        <f>AQ20</f>
        <v>12</v>
      </c>
    </row>
    <row r="31" spans="3:53" ht="16.5" thickBot="1" x14ac:dyDescent="0.3">
      <c r="C31" s="11">
        <v>27</v>
      </c>
      <c r="D31" s="13">
        <v>2</v>
      </c>
      <c r="E31" s="11">
        <v>57</v>
      </c>
      <c r="F31" s="13">
        <v>1</v>
      </c>
      <c r="G31" s="11">
        <v>87</v>
      </c>
      <c r="H31" s="13">
        <v>2</v>
      </c>
      <c r="J31" t="s">
        <v>14</v>
      </c>
      <c r="AZ31" s="62" t="s">
        <v>17</v>
      </c>
      <c r="BA31">
        <f>AU20</f>
        <v>15</v>
      </c>
    </row>
    <row r="32" spans="3:53" ht="16.5" thickBot="1" x14ac:dyDescent="0.3">
      <c r="C32" s="11">
        <v>28</v>
      </c>
      <c r="D32" s="13">
        <v>1</v>
      </c>
      <c r="E32" s="11">
        <v>58</v>
      </c>
      <c r="F32" s="13">
        <v>1</v>
      </c>
      <c r="G32" s="11">
        <v>88</v>
      </c>
      <c r="H32" s="13">
        <v>1</v>
      </c>
      <c r="J32" t="s">
        <v>10</v>
      </c>
    </row>
    <row r="33" spans="2:10" ht="16.5" thickBot="1" x14ac:dyDescent="0.3">
      <c r="C33" s="11">
        <v>29</v>
      </c>
      <c r="D33" s="13">
        <v>1</v>
      </c>
      <c r="E33" s="11">
        <v>59</v>
      </c>
      <c r="F33" s="13">
        <v>2</v>
      </c>
      <c r="G33" s="12"/>
      <c r="H33" s="14"/>
      <c r="J33" t="s">
        <v>4</v>
      </c>
    </row>
    <row r="34" spans="2:10" ht="16.5" thickBot="1" x14ac:dyDescent="0.3">
      <c r="C34" s="11">
        <v>30</v>
      </c>
      <c r="D34" s="13">
        <v>1</v>
      </c>
      <c r="E34" s="11">
        <v>60</v>
      </c>
      <c r="F34" s="13">
        <v>1</v>
      </c>
      <c r="G34" s="12"/>
      <c r="H34" s="14"/>
      <c r="J34" s="15"/>
    </row>
    <row r="41" spans="2:10" x14ac:dyDescent="0.25">
      <c r="B41" s="1" t="s">
        <v>22</v>
      </c>
      <c r="C41" s="1" t="s">
        <v>23</v>
      </c>
      <c r="D41" s="1" t="s">
        <v>24</v>
      </c>
      <c r="E41" s="17"/>
      <c r="F41" s="17"/>
    </row>
    <row r="42" spans="2:10" ht="15.75" x14ac:dyDescent="0.25">
      <c r="B42" s="15" t="s">
        <v>4</v>
      </c>
      <c r="C42" s="1">
        <f>K20</f>
        <v>24</v>
      </c>
      <c r="D42" s="1">
        <v>18</v>
      </c>
      <c r="E42" s="17"/>
      <c r="F42" s="17"/>
    </row>
    <row r="43" spans="2:10" ht="15.75" x14ac:dyDescent="0.25">
      <c r="B43" s="15" t="s">
        <v>9</v>
      </c>
      <c r="C43" s="1">
        <f>O20</f>
        <v>18</v>
      </c>
      <c r="D43" s="1">
        <v>18</v>
      </c>
      <c r="E43" s="17"/>
      <c r="F43" s="17"/>
    </row>
    <row r="44" spans="2:10" ht="15.75" x14ac:dyDescent="0.25">
      <c r="B44" s="15" t="s">
        <v>10</v>
      </c>
      <c r="C44" s="1">
        <f>S20</f>
        <v>14</v>
      </c>
      <c r="D44" s="1">
        <v>18</v>
      </c>
      <c r="E44" s="17"/>
      <c r="F44" s="17"/>
    </row>
    <row r="45" spans="2:10" ht="15.75" x14ac:dyDescent="0.25">
      <c r="B45" s="15" t="s">
        <v>11</v>
      </c>
      <c r="C45" s="1">
        <f>W20</f>
        <v>15</v>
      </c>
      <c r="D45" s="1">
        <v>18</v>
      </c>
      <c r="E45" s="17"/>
      <c r="F45" s="17"/>
    </row>
    <row r="46" spans="2:10" ht="15.75" x14ac:dyDescent="0.25">
      <c r="B46" s="15" t="s">
        <v>12</v>
      </c>
      <c r="C46" s="1">
        <f>AA20</f>
        <v>15</v>
      </c>
      <c r="D46" s="1">
        <v>18</v>
      </c>
      <c r="E46" s="17"/>
      <c r="F46" s="17"/>
    </row>
    <row r="47" spans="2:10" ht="15.75" x14ac:dyDescent="0.25">
      <c r="B47" s="15" t="s">
        <v>13</v>
      </c>
      <c r="C47" s="1">
        <f>AE20</f>
        <v>15</v>
      </c>
      <c r="D47" s="1">
        <v>18</v>
      </c>
      <c r="E47" s="17"/>
      <c r="F47" s="17"/>
    </row>
    <row r="48" spans="2:10" ht="15.75" x14ac:dyDescent="0.25">
      <c r="B48" s="15" t="s">
        <v>14</v>
      </c>
      <c r="C48" s="1">
        <f>AI20</f>
        <v>12</v>
      </c>
      <c r="D48" s="1">
        <v>18</v>
      </c>
      <c r="E48" s="17"/>
      <c r="F48" s="17"/>
    </row>
    <row r="49" spans="2:6" ht="15.75" x14ac:dyDescent="0.25">
      <c r="B49" s="15" t="s">
        <v>15</v>
      </c>
      <c r="C49" s="1">
        <f>AM20</f>
        <v>18</v>
      </c>
      <c r="D49" s="1">
        <v>18</v>
      </c>
      <c r="E49" s="17"/>
      <c r="F49" s="17"/>
    </row>
    <row r="50" spans="2:6" ht="15.75" x14ac:dyDescent="0.25">
      <c r="B50" s="15" t="s">
        <v>16</v>
      </c>
      <c r="C50" s="1">
        <f>AQ20</f>
        <v>12</v>
      </c>
      <c r="D50" s="1">
        <v>18</v>
      </c>
      <c r="E50" s="17"/>
      <c r="F50" s="17"/>
    </row>
    <row r="51" spans="2:6" ht="15.75" x14ac:dyDescent="0.25">
      <c r="B51" s="15" t="s">
        <v>17</v>
      </c>
      <c r="C51" s="1">
        <f>AU20</f>
        <v>15</v>
      </c>
      <c r="D51" s="1">
        <v>18</v>
      </c>
      <c r="E51" s="17"/>
      <c r="F51" s="17"/>
    </row>
    <row r="54" spans="2:6" ht="15.75" x14ac:dyDescent="0.25">
      <c r="B54" s="15" t="s">
        <v>12</v>
      </c>
    </row>
    <row r="76" spans="1:6" x14ac:dyDescent="0.25">
      <c r="A76" s="1" t="s">
        <v>44</v>
      </c>
      <c r="B76" s="67" t="s">
        <v>36</v>
      </c>
      <c r="C76" s="68"/>
      <c r="D76" s="25" t="s">
        <v>38</v>
      </c>
      <c r="E76" s="26" t="s">
        <v>24</v>
      </c>
      <c r="F76" s="1" t="s">
        <v>43</v>
      </c>
    </row>
    <row r="77" spans="1:6" x14ac:dyDescent="0.25">
      <c r="A77" s="65" t="s">
        <v>39</v>
      </c>
      <c r="B77" s="66" t="s">
        <v>12</v>
      </c>
      <c r="C77" s="66"/>
      <c r="D77" s="25">
        <f>C46</f>
        <v>15</v>
      </c>
      <c r="E77" s="26">
        <v>18</v>
      </c>
      <c r="F77" s="1">
        <v>12</v>
      </c>
    </row>
    <row r="78" spans="1:6" x14ac:dyDescent="0.25">
      <c r="A78" s="65"/>
      <c r="B78" s="66" t="s">
        <v>13</v>
      </c>
      <c r="C78" s="66"/>
      <c r="D78" s="25">
        <f>C47</f>
        <v>15</v>
      </c>
      <c r="E78" s="26">
        <v>18</v>
      </c>
      <c r="F78" s="1">
        <v>12</v>
      </c>
    </row>
    <row r="79" spans="1:6" x14ac:dyDescent="0.25">
      <c r="A79" s="65"/>
      <c r="B79" s="66" t="s">
        <v>17</v>
      </c>
      <c r="C79" s="66"/>
      <c r="D79" s="25">
        <f>C51</f>
        <v>15</v>
      </c>
      <c r="E79" s="26">
        <v>18</v>
      </c>
      <c r="F79" s="1">
        <v>12</v>
      </c>
    </row>
    <row r="80" spans="1:6" x14ac:dyDescent="0.25">
      <c r="A80" s="65" t="s">
        <v>40</v>
      </c>
      <c r="B80" s="66" t="s">
        <v>25</v>
      </c>
      <c r="C80" s="66"/>
      <c r="D80" s="25">
        <f>C45</f>
        <v>15</v>
      </c>
      <c r="E80" s="26">
        <v>18</v>
      </c>
      <c r="F80" s="1">
        <v>12</v>
      </c>
    </row>
    <row r="81" spans="1:6" x14ac:dyDescent="0.25">
      <c r="A81" s="65"/>
      <c r="B81" s="66" t="s">
        <v>9</v>
      </c>
      <c r="C81" s="66"/>
      <c r="D81" s="25">
        <f>C43</f>
        <v>18</v>
      </c>
      <c r="E81" s="26">
        <v>18</v>
      </c>
      <c r="F81" s="1">
        <v>12</v>
      </c>
    </row>
    <row r="82" spans="1:6" x14ac:dyDescent="0.25">
      <c r="A82" s="65" t="s">
        <v>41</v>
      </c>
      <c r="B82" s="66" t="s">
        <v>16</v>
      </c>
      <c r="C82" s="66"/>
      <c r="D82" s="25">
        <f>C50</f>
        <v>12</v>
      </c>
      <c r="E82" s="26">
        <v>18</v>
      </c>
      <c r="F82" s="1">
        <v>12</v>
      </c>
    </row>
    <row r="83" spans="1:6" x14ac:dyDescent="0.25">
      <c r="A83" s="65"/>
      <c r="B83" s="66" t="s">
        <v>15</v>
      </c>
      <c r="C83" s="66"/>
      <c r="D83" s="25">
        <f>C49</f>
        <v>18</v>
      </c>
      <c r="E83" s="26">
        <v>18</v>
      </c>
      <c r="F83" s="1">
        <v>12</v>
      </c>
    </row>
    <row r="84" spans="1:6" x14ac:dyDescent="0.25">
      <c r="A84" s="65"/>
      <c r="B84" s="66" t="s">
        <v>14</v>
      </c>
      <c r="C84" s="66"/>
      <c r="D84" s="25">
        <f>C48</f>
        <v>12</v>
      </c>
      <c r="E84" s="26">
        <v>18</v>
      </c>
      <c r="F84" s="1">
        <v>12</v>
      </c>
    </row>
    <row r="85" spans="1:6" x14ac:dyDescent="0.25">
      <c r="A85" s="65" t="s">
        <v>42</v>
      </c>
      <c r="B85" s="66" t="s">
        <v>10</v>
      </c>
      <c r="C85" s="66"/>
      <c r="D85" s="25">
        <f>C44</f>
        <v>14</v>
      </c>
      <c r="E85" s="26">
        <v>18</v>
      </c>
      <c r="F85" s="1">
        <v>12</v>
      </c>
    </row>
    <row r="86" spans="1:6" x14ac:dyDescent="0.25">
      <c r="A86" s="65"/>
      <c r="B86" s="64" t="s">
        <v>4</v>
      </c>
      <c r="C86" s="64"/>
      <c r="D86" s="25">
        <f>C42</f>
        <v>24</v>
      </c>
      <c r="E86" s="26">
        <v>18</v>
      </c>
      <c r="F86" s="1">
        <v>12</v>
      </c>
    </row>
  </sheetData>
  <mergeCells count="27">
    <mergeCell ref="C3:H3"/>
    <mergeCell ref="C2:H2"/>
    <mergeCell ref="K3:N3"/>
    <mergeCell ref="O3:R3"/>
    <mergeCell ref="S3:V3"/>
    <mergeCell ref="AU3:AX3"/>
    <mergeCell ref="W3:Z3"/>
    <mergeCell ref="AA3:AD3"/>
    <mergeCell ref="AE3:AH3"/>
    <mergeCell ref="AI3:AL3"/>
    <mergeCell ref="AM3:AP3"/>
    <mergeCell ref="AQ3:AT3"/>
    <mergeCell ref="B76:C76"/>
    <mergeCell ref="B77:C77"/>
    <mergeCell ref="B78:C78"/>
    <mergeCell ref="B79:C79"/>
    <mergeCell ref="B80:C80"/>
    <mergeCell ref="B86:C86"/>
    <mergeCell ref="A77:A79"/>
    <mergeCell ref="A85:A86"/>
    <mergeCell ref="A82:A84"/>
    <mergeCell ref="A80:A81"/>
    <mergeCell ref="B81:C81"/>
    <mergeCell ref="B82:C82"/>
    <mergeCell ref="B83:C83"/>
    <mergeCell ref="B84:C84"/>
    <mergeCell ref="B85:C8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8AD7A-F3F9-4AEE-9BC9-019958227604}">
  <dimension ref="A1:AW65"/>
  <sheetViews>
    <sheetView tabSelected="1" workbookViewId="0">
      <selection activeCell="B5" sqref="B5:B34"/>
    </sheetView>
  </sheetViews>
  <sheetFormatPr defaultRowHeight="15" x14ac:dyDescent="0.25"/>
  <cols>
    <col min="1" max="1" width="12.5703125" customWidth="1"/>
    <col min="3" max="3" width="12" customWidth="1"/>
    <col min="5" max="5" width="11.85546875" customWidth="1"/>
    <col min="6" max="6" width="9.85546875" customWidth="1"/>
    <col min="8" max="8" width="9.140625" hidden="1" customWidth="1"/>
    <col min="9" max="9" width="38.42578125" hidden="1" customWidth="1"/>
    <col min="10" max="10" width="12.140625" hidden="1" customWidth="1"/>
    <col min="11" max="24" width="9.140625" hidden="1" customWidth="1"/>
    <col min="25" max="25" width="9.5703125" hidden="1" customWidth="1"/>
    <col min="26" max="30" width="9.140625" hidden="1" customWidth="1"/>
    <col min="31" max="31" width="10.5703125" hidden="1" customWidth="1"/>
    <col min="32" max="32" width="10.7109375" hidden="1" customWidth="1"/>
  </cols>
  <sheetData>
    <row r="1" spans="1:32" ht="16.5" customHeight="1" x14ac:dyDescent="0.25">
      <c r="A1" s="85"/>
      <c r="B1" s="85" t="s">
        <v>109</v>
      </c>
      <c r="C1" s="87"/>
      <c r="D1" s="87"/>
      <c r="E1" s="87"/>
      <c r="F1" s="88"/>
      <c r="G1" s="21"/>
    </row>
    <row r="2" spans="1:32" ht="16.5" thickBot="1" x14ac:dyDescent="0.3">
      <c r="A2" s="86"/>
      <c r="B2" s="86"/>
      <c r="C2" s="89"/>
      <c r="D2" s="89"/>
      <c r="E2" s="89"/>
      <c r="F2" s="90"/>
      <c r="G2" s="22"/>
      <c r="N2" s="57"/>
    </row>
    <row r="3" spans="1:32" ht="16.5" thickBot="1" x14ac:dyDescent="0.3">
      <c r="A3" s="82" t="s">
        <v>1</v>
      </c>
      <c r="B3" s="83"/>
      <c r="C3" s="83"/>
      <c r="D3" s="83"/>
      <c r="E3" s="83"/>
      <c r="F3" s="84"/>
      <c r="G3" s="23"/>
      <c r="I3" s="28"/>
      <c r="J3" s="18"/>
      <c r="K3" s="18"/>
      <c r="AA3" s="79" t="s">
        <v>37</v>
      </c>
      <c r="AB3" s="80" t="s">
        <v>38</v>
      </c>
      <c r="AC3" s="79" t="s">
        <v>49</v>
      </c>
      <c r="AE3" s="79" t="s">
        <v>48</v>
      </c>
    </row>
    <row r="4" spans="1:32" ht="16.5" thickBot="1" x14ac:dyDescent="0.3">
      <c r="A4" s="7" t="s">
        <v>3</v>
      </c>
      <c r="B4" s="8" t="s">
        <v>2</v>
      </c>
      <c r="C4" s="9" t="s">
        <v>3</v>
      </c>
      <c r="D4" s="10" t="s">
        <v>2</v>
      </c>
      <c r="E4" s="9" t="s">
        <v>3</v>
      </c>
      <c r="F4" s="10" t="s">
        <v>2</v>
      </c>
      <c r="G4" s="24"/>
      <c r="I4" s="25" t="s">
        <v>36</v>
      </c>
      <c r="J4" s="25" t="s">
        <v>37</v>
      </c>
      <c r="K4" s="29" t="s">
        <v>7</v>
      </c>
      <c r="L4" s="25" t="s">
        <v>38</v>
      </c>
      <c r="AA4" s="79"/>
      <c r="AB4" s="81"/>
      <c r="AC4" s="79"/>
      <c r="AD4" s="35" t="s">
        <v>45</v>
      </c>
      <c r="AE4" s="79"/>
      <c r="AF4" s="36" t="s">
        <v>47</v>
      </c>
    </row>
    <row r="5" spans="1:32" ht="16.5" thickBot="1" x14ac:dyDescent="0.3">
      <c r="A5" s="11">
        <v>1</v>
      </c>
      <c r="B5" s="56"/>
      <c r="C5" s="11">
        <v>31</v>
      </c>
      <c r="D5" s="56"/>
      <c r="E5" s="11">
        <v>61</v>
      </c>
      <c r="F5" s="56"/>
      <c r="G5" s="19"/>
      <c r="H5" s="30" t="s">
        <v>26</v>
      </c>
      <c r="I5" s="26" t="s">
        <v>12</v>
      </c>
      <c r="J5" s="16">
        <f>AA5</f>
        <v>0</v>
      </c>
      <c r="K5" s="32">
        <v>3</v>
      </c>
      <c r="L5" s="4">
        <f>J5*K5</f>
        <v>0</v>
      </c>
      <c r="N5" s="31" t="s">
        <v>26</v>
      </c>
      <c r="O5" s="27" t="b">
        <f>IF(B5=1,1,IF(B5=2,0))</f>
        <v>0</v>
      </c>
      <c r="P5" s="27" t="b">
        <f>IF(B15=1,1,IF(B15=2,0))</f>
        <v>0</v>
      </c>
      <c r="Q5" s="27" t="b">
        <f>IF(B27=1,1,IF(B27=2,0))</f>
        <v>0</v>
      </c>
      <c r="R5" s="27" t="b">
        <f>IF(D7=1,1,IF(D7=2,0))</f>
        <v>0</v>
      </c>
      <c r="S5" s="27" t="b">
        <f>IF(D19=1,1,IF(D19=2,0))</f>
        <v>0</v>
      </c>
      <c r="T5" s="27" t="b">
        <f>IF(D29=1,1,IF(D29=2,0))</f>
        <v>0</v>
      </c>
      <c r="U5" s="27" t="b">
        <f>IF(F9=1,1,IF(F9=2,0))</f>
        <v>0</v>
      </c>
      <c r="V5" s="27" t="b">
        <f>IF(F21=1,1,IF(F21=2,0))</f>
        <v>0</v>
      </c>
      <c r="AA5" s="2">
        <f>SUM(O5:V5)</f>
        <v>0</v>
      </c>
      <c r="AB5" s="2">
        <f>L5</f>
        <v>0</v>
      </c>
      <c r="AC5" s="2">
        <f>IF(L5&gt;18,1,)</f>
        <v>0</v>
      </c>
      <c r="AD5" s="34" t="str">
        <f>IF(L5&gt;18,"Г","")</f>
        <v/>
      </c>
      <c r="AE5" s="33" t="str">
        <f>IF(AND(L5&gt;12,L5&lt;19),1,"")</f>
        <v/>
      </c>
      <c r="AF5" s="34" t="str">
        <f>IF(AND(L5&gt;12,L5&lt;19),"Г","")</f>
        <v/>
      </c>
    </row>
    <row r="6" spans="1:32" ht="16.5" thickBot="1" x14ac:dyDescent="0.3">
      <c r="A6" s="11">
        <v>2</v>
      </c>
      <c r="B6" s="56"/>
      <c r="C6" s="11">
        <v>32</v>
      </c>
      <c r="D6" s="56"/>
      <c r="E6" s="11">
        <v>62</v>
      </c>
      <c r="F6" s="56"/>
      <c r="G6" s="19"/>
      <c r="H6" s="30" t="s">
        <v>32</v>
      </c>
      <c r="I6" s="26" t="s">
        <v>13</v>
      </c>
      <c r="J6" s="16">
        <f t="shared" ref="J6:J14" si="0">AA6</f>
        <v>0</v>
      </c>
      <c r="K6" s="32">
        <v>3</v>
      </c>
      <c r="L6" s="4">
        <f t="shared" ref="L6:L14" si="1">J6*K6</f>
        <v>0</v>
      </c>
      <c r="N6" s="30" t="s">
        <v>32</v>
      </c>
      <c r="O6" s="1" t="b">
        <f>IF(B13=1,1,IF(B13=2,0))</f>
        <v>0</v>
      </c>
      <c r="P6" s="1" t="b">
        <f>IF(B25=1,1,IF(B25=2,0))</f>
        <v>0</v>
      </c>
      <c r="Q6" s="1" t="b">
        <f>IF(D17=1,1,IF(D17=2,0))</f>
        <v>0</v>
      </c>
      <c r="R6" s="1" t="b">
        <f>IF(F18=1,1,IF(F18=2,0))</f>
        <v>0</v>
      </c>
      <c r="S6" s="1" t="b">
        <f>IF(F31=1,1,IF(F31=2,0))</f>
        <v>0</v>
      </c>
      <c r="T6" s="1" t="b">
        <f>IF(D5=2,1,IF(D5=1,0))</f>
        <v>0</v>
      </c>
      <c r="U6" s="1" t="b">
        <f>IF(D27=2,1,IF(D27=1,0))</f>
        <v>0</v>
      </c>
      <c r="V6" s="16" t="b">
        <f>IF(F9=2,1,IF(F9=1,0))</f>
        <v>0</v>
      </c>
      <c r="W6" s="17"/>
      <c r="AA6" s="2">
        <f t="shared" ref="AA6:AA8" si="2">SUM(O6:V6)</f>
        <v>0</v>
      </c>
      <c r="AB6" s="2">
        <f t="shared" ref="AB6:AB14" si="3">L6</f>
        <v>0</v>
      </c>
      <c r="AC6" s="2">
        <f t="shared" ref="AC6:AC14" si="4">IF(L6&gt;18,1,)</f>
        <v>0</v>
      </c>
      <c r="AD6" s="34" t="str">
        <f>IF(L6&gt;18,"Ди","")</f>
        <v/>
      </c>
      <c r="AE6" s="33" t="str">
        <f t="shared" ref="AE6:AE14" si="5">IF(AND(L6&gt;12,L6&lt;19),1,"")</f>
        <v/>
      </c>
      <c r="AF6" s="34" t="str">
        <f>IF(AND(L6&gt;12,L6&lt;19),"Ди","")</f>
        <v/>
      </c>
    </row>
    <row r="7" spans="1:32" ht="16.5" thickBot="1" x14ac:dyDescent="0.3">
      <c r="A7" s="11">
        <v>3</v>
      </c>
      <c r="B7" s="56"/>
      <c r="C7" s="11">
        <v>33</v>
      </c>
      <c r="D7" s="56"/>
      <c r="E7" s="11">
        <v>63</v>
      </c>
      <c r="F7" s="56"/>
      <c r="G7" s="19"/>
      <c r="H7" s="30" t="s">
        <v>27</v>
      </c>
      <c r="I7" s="26" t="s">
        <v>17</v>
      </c>
      <c r="J7" s="16">
        <f t="shared" si="0"/>
        <v>0</v>
      </c>
      <c r="K7" s="32">
        <v>3</v>
      </c>
      <c r="L7" s="4">
        <f t="shared" si="1"/>
        <v>0</v>
      </c>
      <c r="N7" s="30" t="s">
        <v>27</v>
      </c>
      <c r="O7" s="1" t="b">
        <f>IF(B10=1,1,IF(B10=2,0))</f>
        <v>0</v>
      </c>
      <c r="P7" s="1" t="b">
        <f>IF(B22=1,1,IF(B22=2,0))</f>
        <v>0</v>
      </c>
      <c r="Q7" s="1" t="b">
        <f>IF(B32=1,1,IF(B32=2,0))</f>
        <v>0</v>
      </c>
      <c r="R7" s="1" t="b">
        <f>IF(D14=1,1,IF(D14=2,0))</f>
        <v>0</v>
      </c>
      <c r="S7" s="1" t="b">
        <f>IF(D24=1,1,IF(D24=2,0))</f>
        <v>0</v>
      </c>
      <c r="T7" s="1" t="b">
        <f>IF(F6=1,1,IF(F6=2,0))</f>
        <v>0</v>
      </c>
      <c r="U7" s="1" t="b">
        <f>IF(F16=1,1,IF(F16=2,0))</f>
        <v>0</v>
      </c>
      <c r="V7" s="1" t="b">
        <f>IF(F28=1,1,IF(F28=2,0))</f>
        <v>0</v>
      </c>
      <c r="AA7" s="2">
        <f t="shared" si="2"/>
        <v>0</v>
      </c>
      <c r="AB7" s="2">
        <f t="shared" si="3"/>
        <v>0</v>
      </c>
      <c r="AC7" s="2">
        <f t="shared" si="4"/>
        <v>0</v>
      </c>
      <c r="AD7" s="34" t="str">
        <f>IF(L7&gt;18,"Ц","")</f>
        <v/>
      </c>
      <c r="AE7" s="33" t="str">
        <f t="shared" si="5"/>
        <v/>
      </c>
      <c r="AF7" s="34" t="str">
        <f>IF(AND(L7&gt;12,L7&lt;19),"Ц","")</f>
        <v/>
      </c>
    </row>
    <row r="8" spans="1:32" ht="16.5" thickBot="1" x14ac:dyDescent="0.3">
      <c r="A8" s="11">
        <v>4</v>
      </c>
      <c r="B8" s="56"/>
      <c r="C8" s="11">
        <v>34</v>
      </c>
      <c r="D8" s="56"/>
      <c r="E8" s="11">
        <v>64</v>
      </c>
      <c r="F8" s="56"/>
      <c r="G8" s="19"/>
      <c r="H8" s="30" t="s">
        <v>28</v>
      </c>
      <c r="I8" s="26" t="s">
        <v>25</v>
      </c>
      <c r="J8" s="16">
        <f t="shared" si="0"/>
        <v>0</v>
      </c>
      <c r="K8" s="32">
        <v>3</v>
      </c>
      <c r="L8" s="4">
        <f t="shared" si="1"/>
        <v>0</v>
      </c>
      <c r="N8" s="31" t="s">
        <v>28</v>
      </c>
      <c r="O8" s="27" t="b">
        <f>IF(B12=1,1,IF(B12=2,0))</f>
        <v>0</v>
      </c>
      <c r="P8" s="27" t="b">
        <f>IF(B24=1,1,IF(B24=2,0))</f>
        <v>0</v>
      </c>
      <c r="Q8" s="27" t="b">
        <f>IF(B34=1,1,IF(B34=2,0))</f>
        <v>0</v>
      </c>
      <c r="R8" s="27" t="b">
        <f>IF(D16=1,1,IF(D16=2,0))</f>
        <v>0</v>
      </c>
      <c r="S8" s="27" t="b">
        <f>IF(D26=1,1,IF(D26=2,0))</f>
        <v>0</v>
      </c>
      <c r="T8" s="27" t="b">
        <f>IF(F8=1,1,IF(F8=2,0))</f>
        <v>0</v>
      </c>
      <c r="U8" s="27" t="b">
        <f>IF(F19=1,1,IF(F19=2,0))</f>
        <v>0</v>
      </c>
      <c r="V8" s="27" t="b">
        <f>IF(F30=1,1,IF(F30=2,0))</f>
        <v>0</v>
      </c>
      <c r="AA8" s="2">
        <f t="shared" si="2"/>
        <v>0</v>
      </c>
      <c r="AB8" s="2">
        <f t="shared" si="3"/>
        <v>0</v>
      </c>
      <c r="AC8" s="2">
        <f t="shared" si="4"/>
        <v>0</v>
      </c>
      <c r="AD8" s="34" t="str">
        <f>IF(L8&gt;18,"Н","")</f>
        <v/>
      </c>
      <c r="AE8" s="33" t="str">
        <f t="shared" si="5"/>
        <v/>
      </c>
      <c r="AF8" s="34" t="str">
        <f>IF(AND(L8&gt;12,L8&lt;19),"Н","")</f>
        <v/>
      </c>
    </row>
    <row r="9" spans="1:32" ht="16.5" thickBot="1" x14ac:dyDescent="0.3">
      <c r="A9" s="11">
        <v>5</v>
      </c>
      <c r="B9" s="56"/>
      <c r="C9" s="11">
        <v>35</v>
      </c>
      <c r="D9" s="56"/>
      <c r="E9" s="11">
        <v>65</v>
      </c>
      <c r="F9" s="56"/>
      <c r="G9" s="19"/>
      <c r="H9" s="30" t="s">
        <v>29</v>
      </c>
      <c r="I9" s="26" t="s">
        <v>9</v>
      </c>
      <c r="J9" s="16">
        <f t="shared" si="0"/>
        <v>0</v>
      </c>
      <c r="K9" s="32">
        <v>2</v>
      </c>
      <c r="L9" s="4">
        <f t="shared" si="1"/>
        <v>0</v>
      </c>
      <c r="N9" s="30" t="s">
        <v>29</v>
      </c>
      <c r="O9" s="1" t="b">
        <f>IF(B6=1,1,IF(B6=2,0))</f>
        <v>0</v>
      </c>
      <c r="P9" s="1" t="b">
        <f>IF(B19=1,1,IF(B19=2,0))</f>
        <v>0</v>
      </c>
      <c r="Q9" s="1" t="b">
        <f>IF(B28=1,1,IF(B28=2,0))</f>
        <v>0</v>
      </c>
      <c r="R9" s="1" t="b">
        <f>IF(D8=1,1,IF(D8=2,0))</f>
        <v>0</v>
      </c>
      <c r="S9" s="1" t="b">
        <f>IF(D11=1,1,IF(D11=2,0))</f>
        <v>0</v>
      </c>
      <c r="T9" s="1" t="b">
        <f>IF(D30=1,1,IF(D30=2,0))</f>
        <v>0</v>
      </c>
      <c r="U9" s="1" t="b">
        <f>IF(F12=1,1,IF(F12=2,0))</f>
        <v>0</v>
      </c>
      <c r="V9" s="1" t="b">
        <f>IF(F22=1,1,IF(F22=2,0))</f>
        <v>0</v>
      </c>
      <c r="W9" s="1" t="b">
        <f>IF(F25=1,1,IF(F25=2,0))</f>
        <v>0</v>
      </c>
      <c r="X9" s="1" t="b">
        <f>IF(B16=2,1,IF(B16=1,0))</f>
        <v>0</v>
      </c>
      <c r="Y9" s="1" t="b">
        <f>IF(D20=2,1,IF(D20=1,0))</f>
        <v>0</v>
      </c>
      <c r="Z9" s="16" t="b">
        <f>IF(D33=2,1,IF(D33=1,0))</f>
        <v>0</v>
      </c>
      <c r="AA9" s="2">
        <f>SUM(O9:Z9)</f>
        <v>0</v>
      </c>
      <c r="AB9" s="2">
        <f t="shared" si="3"/>
        <v>0</v>
      </c>
      <c r="AC9" s="2">
        <f t="shared" si="4"/>
        <v>0</v>
      </c>
      <c r="AD9" s="34" t="str">
        <f>IF(L9&gt;18,"З","")</f>
        <v/>
      </c>
      <c r="AE9" s="33" t="str">
        <f t="shared" si="5"/>
        <v/>
      </c>
      <c r="AF9" s="34" t="str">
        <f>IF(AND(L9&gt;12,L9&lt;19),"З","")</f>
        <v/>
      </c>
    </row>
    <row r="10" spans="1:32" ht="16.5" thickBot="1" x14ac:dyDescent="0.3">
      <c r="A10" s="11">
        <v>6</v>
      </c>
      <c r="B10" s="56"/>
      <c r="C10" s="11">
        <v>36</v>
      </c>
      <c r="D10" s="56"/>
      <c r="E10" s="11">
        <v>66</v>
      </c>
      <c r="F10" s="56"/>
      <c r="G10" s="19"/>
      <c r="H10" s="30" t="s">
        <v>33</v>
      </c>
      <c r="I10" s="26" t="s">
        <v>16</v>
      </c>
      <c r="J10" s="16">
        <f t="shared" si="0"/>
        <v>0</v>
      </c>
      <c r="K10" s="32">
        <v>3</v>
      </c>
      <c r="L10" s="4">
        <f t="shared" si="1"/>
        <v>0</v>
      </c>
      <c r="N10" s="30" t="s">
        <v>33</v>
      </c>
      <c r="O10" s="1" t="b">
        <f>IF(B12=1,1,IF(B12=2,0))</f>
        <v>0</v>
      </c>
      <c r="P10" s="1" t="b">
        <f>IF(B17=1,1,IF(B17=2,0))</f>
        <v>0</v>
      </c>
      <c r="Q10" s="1" t="b">
        <f>IF(D9=1,1,IF(D9=2,0))</f>
        <v>0</v>
      </c>
      <c r="R10" s="1" t="b">
        <f>IF(D21=1,1,IF(D21=2,0))</f>
        <v>0</v>
      </c>
      <c r="S10" s="1" t="b">
        <f>IF(D31=1,1,IF(D31=2,0))</f>
        <v>0</v>
      </c>
      <c r="T10" s="1" t="b">
        <f>IF(F13=1,1,IF(F13=2,0))</f>
        <v>0</v>
      </c>
      <c r="U10" s="1" t="b">
        <f>IF(F23=1,1,IF(F23=2,0))</f>
        <v>0</v>
      </c>
      <c r="V10" s="1" t="b">
        <f>IF(B29=2,1,IF(B29=1,0))</f>
        <v>0</v>
      </c>
      <c r="AA10" s="2">
        <f t="shared" ref="AA10:AA14" si="6">SUM(O10:Z10)</f>
        <v>0</v>
      </c>
      <c r="AB10" s="2">
        <f t="shared" si="3"/>
        <v>0</v>
      </c>
      <c r="AC10" s="2">
        <f t="shared" si="4"/>
        <v>0</v>
      </c>
      <c r="AD10" s="34" t="str">
        <f>IF(L10&gt;18,"Эм","")</f>
        <v/>
      </c>
      <c r="AE10" s="33" t="str">
        <f t="shared" si="5"/>
        <v/>
      </c>
      <c r="AF10" s="34" t="str">
        <f>IF(AND(L10&gt;12,L10&lt;19),"Эм","")</f>
        <v/>
      </c>
    </row>
    <row r="11" spans="1:32" ht="16.5" thickBot="1" x14ac:dyDescent="0.3">
      <c r="A11" s="11">
        <v>7</v>
      </c>
      <c r="B11" s="56"/>
      <c r="C11" s="11">
        <v>37</v>
      </c>
      <c r="D11" s="56"/>
      <c r="E11" s="11">
        <v>67</v>
      </c>
      <c r="F11" s="56"/>
      <c r="G11" s="19"/>
      <c r="H11" s="30" t="s">
        <v>34</v>
      </c>
      <c r="I11" s="26" t="s">
        <v>15</v>
      </c>
      <c r="J11" s="16">
        <f t="shared" si="0"/>
        <v>0</v>
      </c>
      <c r="K11" s="32">
        <v>6</v>
      </c>
      <c r="L11" s="4">
        <f t="shared" si="1"/>
        <v>0</v>
      </c>
      <c r="N11" s="31" t="s">
        <v>34</v>
      </c>
      <c r="O11" s="27" t="b">
        <f>IF(B14=1,1,IF(B14=2,0))</f>
        <v>0</v>
      </c>
      <c r="P11" s="27" t="b">
        <f>IF(D6=1,1,IF(D6=2,0))</f>
        <v>0</v>
      </c>
      <c r="Q11" s="27" t="b">
        <f>IF(D28=1,1,IF(D28=2,0))</f>
        <v>0</v>
      </c>
      <c r="R11" s="27" t="b">
        <f>IF(F20=1,1,IF(F20=2,0))</f>
        <v>0</v>
      </c>
      <c r="AA11" s="2">
        <f t="shared" si="6"/>
        <v>0</v>
      </c>
      <c r="AB11" s="2">
        <f t="shared" si="3"/>
        <v>0</v>
      </c>
      <c r="AC11" s="2">
        <f t="shared" si="4"/>
        <v>0</v>
      </c>
      <c r="AD11" s="34" t="str">
        <f>IF(L11&gt;18,"Эк","")</f>
        <v/>
      </c>
      <c r="AE11" s="33" t="str">
        <f t="shared" si="5"/>
        <v/>
      </c>
      <c r="AF11" s="34" t="str">
        <f>IF(AND(L11&gt;12,L11&lt;19),"Эк","")</f>
        <v/>
      </c>
    </row>
    <row r="12" spans="1:32" ht="16.5" thickBot="1" x14ac:dyDescent="0.3">
      <c r="A12" s="11">
        <v>8</v>
      </c>
      <c r="B12" s="56"/>
      <c r="C12" s="11">
        <v>38</v>
      </c>
      <c r="D12" s="56"/>
      <c r="E12" s="11">
        <v>68</v>
      </c>
      <c r="F12" s="56"/>
      <c r="G12" s="19"/>
      <c r="H12" s="30" t="s">
        <v>30</v>
      </c>
      <c r="I12" s="26" t="s">
        <v>14</v>
      </c>
      <c r="J12" s="16">
        <f t="shared" si="0"/>
        <v>0</v>
      </c>
      <c r="K12" s="32">
        <v>3</v>
      </c>
      <c r="L12" s="4">
        <f t="shared" si="1"/>
        <v>0</v>
      </c>
      <c r="N12" s="30" t="s">
        <v>30</v>
      </c>
      <c r="O12" s="27" t="b">
        <f>IF(B20=1,1,IF(B20=2,0))</f>
        <v>0</v>
      </c>
      <c r="P12" s="27" t="b">
        <f>IF(B31=1,1,IF(B31=2,0))</f>
        <v>0</v>
      </c>
      <c r="Q12" s="27" t="b">
        <f>IF(D12=1,1,IF(D12=2,0))</f>
        <v>0</v>
      </c>
      <c r="R12" s="27" t="b">
        <f>IF(D23=1,1,IF(D23=2,0))</f>
        <v>0</v>
      </c>
      <c r="S12" s="27" t="b">
        <f>IF(D34=1,1,IF(D34=2,0))</f>
        <v>0</v>
      </c>
      <c r="T12" s="27" t="b">
        <f>IF(F15=1,1,IF(F15=2,0))</f>
        <v>0</v>
      </c>
      <c r="U12" s="27" t="b">
        <f>IF(F26=1,1,IF(F26=2,0))</f>
        <v>0</v>
      </c>
      <c r="V12" s="27" t="b">
        <f>IF(B9=2,1,IF(B9=1,0))</f>
        <v>0</v>
      </c>
      <c r="AA12" s="2">
        <f t="shared" si="6"/>
        <v>0</v>
      </c>
      <c r="AB12" s="2">
        <f t="shared" si="3"/>
        <v>0</v>
      </c>
      <c r="AC12" s="2">
        <f t="shared" si="4"/>
        <v>0</v>
      </c>
      <c r="AD12" s="34" t="str">
        <f>IF(L12&gt;18,"Т","")</f>
        <v/>
      </c>
      <c r="AE12" s="33" t="str">
        <f t="shared" si="5"/>
        <v/>
      </c>
      <c r="AF12" s="34" t="str">
        <f>IF(AND(L12&gt;12,L12&lt;19),"Т","")</f>
        <v/>
      </c>
    </row>
    <row r="13" spans="1:32" ht="16.5" thickBot="1" x14ac:dyDescent="0.3">
      <c r="A13" s="11">
        <v>9</v>
      </c>
      <c r="B13" s="56"/>
      <c r="C13" s="11">
        <v>39</v>
      </c>
      <c r="D13" s="56"/>
      <c r="E13" s="11">
        <v>69</v>
      </c>
      <c r="F13" s="56"/>
      <c r="G13" s="19"/>
      <c r="H13" s="30" t="s">
        <v>31</v>
      </c>
      <c r="I13" s="26" t="s">
        <v>10</v>
      </c>
      <c r="J13" s="16">
        <f t="shared" si="0"/>
        <v>0</v>
      </c>
      <c r="K13" s="32">
        <v>2</v>
      </c>
      <c r="L13" s="4">
        <f t="shared" si="1"/>
        <v>0</v>
      </c>
      <c r="N13" s="30" t="s">
        <v>31</v>
      </c>
      <c r="O13" s="1" t="b">
        <f>IF(B8=1,1,IF(B8=2,0))</f>
        <v>0</v>
      </c>
      <c r="P13" s="1" t="b">
        <f>IF(B18=1,1,IF(B18=2,0))</f>
        <v>0</v>
      </c>
      <c r="Q13" s="1" t="b">
        <f>IF(B21=1,1,IF(B21=2,0))</f>
        <v>0</v>
      </c>
      <c r="R13" s="1" t="b">
        <f>IF(B30=1,1,IF(B30=2,0))</f>
        <v>0</v>
      </c>
      <c r="S13" s="1" t="b">
        <f>IF(D10=1,1,IF(D10=2,0))</f>
        <v>0</v>
      </c>
      <c r="T13" s="1" t="b">
        <f>IF(D22=1,1,IF(D22=2,0))</f>
        <v>0</v>
      </c>
      <c r="U13" s="1" t="b">
        <f>IF(D32=1,1,IF(D32=2,0))</f>
        <v>0</v>
      </c>
      <c r="V13" s="1" t="b">
        <f>IF(F5=1,1,IF(F5=2,0))</f>
        <v>0</v>
      </c>
      <c r="W13" s="1" t="b">
        <f>IF(F14=1,1,IF(F14=2,0))</f>
        <v>0</v>
      </c>
      <c r="X13" s="1" t="b">
        <f>IF(F24=1,1,IF(F24=2,0))</f>
        <v>0</v>
      </c>
      <c r="Y13" s="1" t="b">
        <f>IF(F27=1,1,IF(F27=2,0))</f>
        <v>0</v>
      </c>
      <c r="Z13" s="16" t="b">
        <f>IF(D13=2,1,IF(D13=1,0))</f>
        <v>0</v>
      </c>
      <c r="AA13" s="2">
        <f t="shared" si="6"/>
        <v>0</v>
      </c>
      <c r="AB13" s="2">
        <f t="shared" si="3"/>
        <v>0</v>
      </c>
      <c r="AC13" s="2">
        <f t="shared" si="4"/>
        <v>0</v>
      </c>
      <c r="AD13" s="34" t="str">
        <f>IF(L13&gt;18,"П","")</f>
        <v/>
      </c>
      <c r="AE13" s="33" t="str">
        <f t="shared" si="5"/>
        <v/>
      </c>
      <c r="AF13" s="34" t="str">
        <f>IF(AND(L13&gt;12,L13&lt;19),"П","")</f>
        <v/>
      </c>
    </row>
    <row r="14" spans="1:32" ht="16.5" thickBot="1" x14ac:dyDescent="0.3">
      <c r="A14" s="11">
        <v>10</v>
      </c>
      <c r="B14" s="56"/>
      <c r="C14" s="11">
        <v>40</v>
      </c>
      <c r="D14" s="56"/>
      <c r="E14" s="11">
        <v>70</v>
      </c>
      <c r="F14" s="56"/>
      <c r="G14" s="19"/>
      <c r="H14" s="30" t="s">
        <v>35</v>
      </c>
      <c r="I14" s="26" t="s">
        <v>4</v>
      </c>
      <c r="J14" s="16">
        <f t="shared" si="0"/>
        <v>0</v>
      </c>
      <c r="K14" s="32">
        <v>2</v>
      </c>
      <c r="L14" s="4">
        <f t="shared" si="1"/>
        <v>0</v>
      </c>
      <c r="N14" s="30" t="s">
        <v>35</v>
      </c>
      <c r="O14" s="1" t="b">
        <f>IF(B11=1,1,IF(B11=2,0))</f>
        <v>0</v>
      </c>
      <c r="P14" s="1" t="b">
        <f>IF(B23=1,1,IF(B23=2,0))</f>
        <v>0</v>
      </c>
      <c r="Q14" s="1" t="b">
        <f>IF(B26=1,1,IF(B26=2,0))</f>
        <v>0</v>
      </c>
      <c r="R14" s="1" t="b">
        <f>IF(B33=1,1,IF(B33=2,0))</f>
        <v>0</v>
      </c>
      <c r="S14" s="1" t="b">
        <f>IF(D15=1,1,IF(D15=2,0))</f>
        <v>0</v>
      </c>
      <c r="T14" s="1" t="b">
        <f>IF(D18=1,1,IF(D18=2,0))</f>
        <v>0</v>
      </c>
      <c r="U14" s="1" t="b">
        <f>IF(F7=1,1,IF(F7=2,0))</f>
        <v>0</v>
      </c>
      <c r="V14" s="1" t="b">
        <f>IF(F10=1,1,IF(F10=2,0))</f>
        <v>0</v>
      </c>
      <c r="W14" s="1" t="b">
        <f>IF(F17=1,1,IF(F17=2,0))</f>
        <v>0</v>
      </c>
      <c r="X14" s="1" t="b">
        <f>IF(F29=1,1,IF(F29=2,0))</f>
        <v>0</v>
      </c>
      <c r="Y14" s="1" t="b">
        <f>IF(F32=1,1,IF(F32=2,0))</f>
        <v>0</v>
      </c>
      <c r="Z14" s="16" t="b">
        <f>IF(D25=2,1,IF(D25=1,0))</f>
        <v>0</v>
      </c>
      <c r="AA14" s="2">
        <f t="shared" si="6"/>
        <v>0</v>
      </c>
      <c r="AB14" s="2">
        <f t="shared" si="3"/>
        <v>0</v>
      </c>
      <c r="AC14" s="2">
        <f t="shared" si="4"/>
        <v>0</v>
      </c>
      <c r="AD14" s="34" t="str">
        <f>IF(L14&gt;18,"Де","")</f>
        <v/>
      </c>
      <c r="AE14" s="33" t="str">
        <f t="shared" si="5"/>
        <v/>
      </c>
      <c r="AF14" s="34" t="str">
        <f>IF(AND(L14&gt;12,L14&lt;19),"Де","")</f>
        <v/>
      </c>
    </row>
    <row r="15" spans="1:32" ht="16.5" thickBot="1" x14ac:dyDescent="0.3">
      <c r="A15" s="11">
        <v>11</v>
      </c>
      <c r="B15" s="56"/>
      <c r="C15" s="11">
        <v>41</v>
      </c>
      <c r="D15" s="56"/>
      <c r="E15" s="11">
        <v>71</v>
      </c>
      <c r="F15" s="56"/>
      <c r="G15" s="19"/>
      <c r="AA15" s="50" t="s">
        <v>46</v>
      </c>
      <c r="AB15" s="51">
        <f>MAX(AB5:AB14)</f>
        <v>0</v>
      </c>
      <c r="AC15" s="52">
        <f>SUM(AC5:AC14)</f>
        <v>0</v>
      </c>
      <c r="AD15" s="53" t="str">
        <f>AD5&amp;""&amp;AD6&amp;""&amp;AD7&amp;""&amp;AD8&amp;""&amp;AD9&amp;""&amp;AD10&amp;""&amp;AD11&amp;""&amp;AD12&amp;""&amp;AD13&amp;""&amp;AD14</f>
        <v/>
      </c>
      <c r="AE15" s="52">
        <f>SUM(AE5:AE14)</f>
        <v>0</v>
      </c>
      <c r="AF15" t="str">
        <f>AF5&amp;""&amp;AF6&amp;""&amp;AF7&amp;""&amp;AF8&amp;""&amp;AF9&amp;""&amp;AF10&amp;""&amp;AF11&amp;""&amp;AF12&amp;""&amp;AF13&amp;""&amp;AF14</f>
        <v/>
      </c>
    </row>
    <row r="16" spans="1:32" ht="16.5" thickBot="1" x14ac:dyDescent="0.3">
      <c r="A16" s="11">
        <v>12</v>
      </c>
      <c r="B16" s="56"/>
      <c r="C16" s="11">
        <v>42</v>
      </c>
      <c r="D16" s="56"/>
      <c r="E16" s="11">
        <v>72</v>
      </c>
      <c r="F16" s="56"/>
      <c r="G16" s="19"/>
    </row>
    <row r="17" spans="1:7" ht="16.5" thickBot="1" x14ac:dyDescent="0.3">
      <c r="A17" s="11">
        <v>13</v>
      </c>
      <c r="B17" s="56"/>
      <c r="C17" s="11">
        <v>43</v>
      </c>
      <c r="D17" s="56"/>
      <c r="E17" s="11">
        <v>73</v>
      </c>
      <c r="F17" s="56"/>
      <c r="G17" s="19"/>
    </row>
    <row r="18" spans="1:7" ht="16.5" thickBot="1" x14ac:dyDescent="0.3">
      <c r="A18" s="11">
        <v>14</v>
      </c>
      <c r="B18" s="56"/>
      <c r="C18" s="11">
        <v>44</v>
      </c>
      <c r="D18" s="56"/>
      <c r="E18" s="11">
        <v>74</v>
      </c>
      <c r="F18" s="56"/>
      <c r="G18" s="19"/>
    </row>
    <row r="19" spans="1:7" ht="16.5" thickBot="1" x14ac:dyDescent="0.3">
      <c r="A19" s="11">
        <v>15</v>
      </c>
      <c r="B19" s="56"/>
      <c r="C19" s="11">
        <v>45</v>
      </c>
      <c r="D19" s="56"/>
      <c r="E19" s="11">
        <v>75</v>
      </c>
      <c r="F19" s="56"/>
      <c r="G19" s="19"/>
    </row>
    <row r="20" spans="1:7" ht="16.5" thickBot="1" x14ac:dyDescent="0.3">
      <c r="A20" s="11">
        <v>16</v>
      </c>
      <c r="B20" s="56"/>
      <c r="C20" s="11">
        <v>46</v>
      </c>
      <c r="D20" s="56"/>
      <c r="E20" s="11">
        <v>76</v>
      </c>
      <c r="F20" s="56"/>
      <c r="G20" s="19"/>
    </row>
    <row r="21" spans="1:7" ht="16.5" thickBot="1" x14ac:dyDescent="0.3">
      <c r="A21" s="11">
        <v>17</v>
      </c>
      <c r="B21" s="56"/>
      <c r="C21" s="11">
        <v>47</v>
      </c>
      <c r="D21" s="56"/>
      <c r="E21" s="11">
        <v>77</v>
      </c>
      <c r="F21" s="56"/>
      <c r="G21" s="19"/>
    </row>
    <row r="22" spans="1:7" ht="16.5" thickBot="1" x14ac:dyDescent="0.3">
      <c r="A22" s="11">
        <v>18</v>
      </c>
      <c r="B22" s="56"/>
      <c r="C22" s="11">
        <v>48</v>
      </c>
      <c r="D22" s="56"/>
      <c r="E22" s="11">
        <v>78</v>
      </c>
      <c r="F22" s="56"/>
      <c r="G22" s="19"/>
    </row>
    <row r="23" spans="1:7" ht="16.5" thickBot="1" x14ac:dyDescent="0.3">
      <c r="A23" s="11">
        <v>19</v>
      </c>
      <c r="B23" s="56"/>
      <c r="C23" s="11">
        <v>49</v>
      </c>
      <c r="D23" s="56"/>
      <c r="E23" s="11">
        <v>79</v>
      </c>
      <c r="F23" s="56"/>
      <c r="G23" s="19"/>
    </row>
    <row r="24" spans="1:7" ht="16.5" thickBot="1" x14ac:dyDescent="0.3">
      <c r="A24" s="11">
        <v>20</v>
      </c>
      <c r="B24" s="56"/>
      <c r="C24" s="11">
        <v>50</v>
      </c>
      <c r="D24" s="56"/>
      <c r="E24" s="11">
        <v>80</v>
      </c>
      <c r="F24" s="56"/>
      <c r="G24" s="19"/>
    </row>
    <row r="25" spans="1:7" ht="16.5" thickBot="1" x14ac:dyDescent="0.3">
      <c r="A25" s="11">
        <v>21</v>
      </c>
      <c r="B25" s="56"/>
      <c r="C25" s="11">
        <v>51</v>
      </c>
      <c r="D25" s="56"/>
      <c r="E25" s="11">
        <v>81</v>
      </c>
      <c r="F25" s="56"/>
      <c r="G25" s="19"/>
    </row>
    <row r="26" spans="1:7" ht="16.5" thickBot="1" x14ac:dyDescent="0.3">
      <c r="A26" s="11">
        <v>22</v>
      </c>
      <c r="B26" s="56"/>
      <c r="C26" s="11">
        <v>52</v>
      </c>
      <c r="D26" s="56"/>
      <c r="E26" s="11">
        <v>82</v>
      </c>
      <c r="F26" s="56"/>
      <c r="G26" s="19"/>
    </row>
    <row r="27" spans="1:7" ht="16.5" thickBot="1" x14ac:dyDescent="0.3">
      <c r="A27" s="11">
        <v>23</v>
      </c>
      <c r="B27" s="56"/>
      <c r="C27" s="11">
        <v>53</v>
      </c>
      <c r="D27" s="56"/>
      <c r="E27" s="11">
        <v>83</v>
      </c>
      <c r="F27" s="56"/>
      <c r="G27" s="19"/>
    </row>
    <row r="28" spans="1:7" ht="16.5" thickBot="1" x14ac:dyDescent="0.3">
      <c r="A28" s="11">
        <v>24</v>
      </c>
      <c r="B28" s="56"/>
      <c r="C28" s="11">
        <v>54</v>
      </c>
      <c r="D28" s="56"/>
      <c r="E28" s="11">
        <v>84</v>
      </c>
      <c r="F28" s="56"/>
      <c r="G28" s="19"/>
    </row>
    <row r="29" spans="1:7" ht="16.5" thickBot="1" x14ac:dyDescent="0.3">
      <c r="A29" s="11">
        <v>25</v>
      </c>
      <c r="B29" s="56"/>
      <c r="C29" s="11">
        <v>55</v>
      </c>
      <c r="D29" s="56"/>
      <c r="E29" s="11">
        <v>85</v>
      </c>
      <c r="F29" s="56"/>
      <c r="G29" s="19"/>
    </row>
    <row r="30" spans="1:7" ht="16.5" thickBot="1" x14ac:dyDescent="0.3">
      <c r="A30" s="11">
        <v>26</v>
      </c>
      <c r="B30" s="56"/>
      <c r="C30" s="11">
        <v>56</v>
      </c>
      <c r="D30" s="56"/>
      <c r="E30" s="11">
        <v>86</v>
      </c>
      <c r="F30" s="56"/>
      <c r="G30" s="19"/>
    </row>
    <row r="31" spans="1:7" ht="16.5" thickBot="1" x14ac:dyDescent="0.3">
      <c r="A31" s="11">
        <v>27</v>
      </c>
      <c r="B31" s="56"/>
      <c r="C31" s="11">
        <v>57</v>
      </c>
      <c r="D31" s="56"/>
      <c r="E31" s="11">
        <v>87</v>
      </c>
      <c r="F31" s="56"/>
      <c r="G31" s="19"/>
    </row>
    <row r="32" spans="1:7" ht="16.5" thickBot="1" x14ac:dyDescent="0.3">
      <c r="A32" s="11">
        <v>28</v>
      </c>
      <c r="B32" s="56"/>
      <c r="C32" s="11">
        <v>58</v>
      </c>
      <c r="D32" s="56"/>
      <c r="E32" s="11">
        <v>88</v>
      </c>
      <c r="F32" s="56"/>
      <c r="G32" s="19"/>
    </row>
    <row r="33" spans="1:7" ht="16.5" thickBot="1" x14ac:dyDescent="0.3">
      <c r="A33" s="11">
        <v>29</v>
      </c>
      <c r="B33" s="56"/>
      <c r="C33" s="11">
        <v>59</v>
      </c>
      <c r="D33" s="56"/>
      <c r="E33" s="12"/>
      <c r="F33" s="14"/>
      <c r="G33" s="20"/>
    </row>
    <row r="34" spans="1:7" ht="16.5" thickBot="1" x14ac:dyDescent="0.3">
      <c r="A34" s="11">
        <v>30</v>
      </c>
      <c r="B34" s="56"/>
      <c r="C34" s="11">
        <v>60</v>
      </c>
      <c r="D34" s="56"/>
      <c r="E34" s="12"/>
      <c r="F34" s="14"/>
      <c r="G34" s="20"/>
    </row>
    <row r="36" spans="1:7" x14ac:dyDescent="0.25">
      <c r="A36" s="67" t="s">
        <v>36</v>
      </c>
      <c r="B36" s="68"/>
      <c r="C36" s="25" t="s">
        <v>38</v>
      </c>
      <c r="D36" s="26" t="s">
        <v>95</v>
      </c>
      <c r="E36" s="1" t="s">
        <v>94</v>
      </c>
      <c r="F36" s="1" t="s">
        <v>110</v>
      </c>
    </row>
    <row r="37" spans="1:7" x14ac:dyDescent="0.25">
      <c r="A37" s="66" t="s">
        <v>12</v>
      </c>
      <c r="B37" s="66"/>
      <c r="C37" s="25">
        <f>L5</f>
        <v>0</v>
      </c>
      <c r="D37" s="26">
        <v>18</v>
      </c>
      <c r="E37" s="1">
        <v>12</v>
      </c>
      <c r="F37" s="1" t="str">
        <f>IF(C37&gt;=18,C37,"")</f>
        <v/>
      </c>
    </row>
    <row r="38" spans="1:7" x14ac:dyDescent="0.25">
      <c r="A38" s="66" t="s">
        <v>13</v>
      </c>
      <c r="B38" s="66"/>
      <c r="C38" s="25">
        <f t="shared" ref="C38:C46" si="7">L6</f>
        <v>0</v>
      </c>
      <c r="D38" s="26">
        <v>18</v>
      </c>
      <c r="E38" s="1">
        <v>12</v>
      </c>
      <c r="F38" s="1" t="str">
        <f t="shared" ref="F38:F46" si="8">IF(C38&gt;=18,C38,"")</f>
        <v/>
      </c>
    </row>
    <row r="39" spans="1:7" x14ac:dyDescent="0.25">
      <c r="A39" s="66" t="s">
        <v>17</v>
      </c>
      <c r="B39" s="66"/>
      <c r="C39" s="25">
        <f t="shared" si="7"/>
        <v>0</v>
      </c>
      <c r="D39" s="26">
        <v>18</v>
      </c>
      <c r="E39" s="1">
        <v>12</v>
      </c>
      <c r="F39" s="1" t="str">
        <f t="shared" si="8"/>
        <v/>
      </c>
    </row>
    <row r="40" spans="1:7" x14ac:dyDescent="0.25">
      <c r="A40" s="66" t="s">
        <v>11</v>
      </c>
      <c r="B40" s="66"/>
      <c r="C40" s="25">
        <f t="shared" si="7"/>
        <v>0</v>
      </c>
      <c r="D40" s="26">
        <v>18</v>
      </c>
      <c r="E40" s="1">
        <v>12</v>
      </c>
      <c r="F40" s="1" t="str">
        <f t="shared" si="8"/>
        <v/>
      </c>
    </row>
    <row r="41" spans="1:7" x14ac:dyDescent="0.25">
      <c r="A41" s="66" t="s">
        <v>9</v>
      </c>
      <c r="B41" s="66"/>
      <c r="C41" s="25">
        <f t="shared" si="7"/>
        <v>0</v>
      </c>
      <c r="D41" s="26">
        <v>18</v>
      </c>
      <c r="E41" s="1">
        <v>12</v>
      </c>
      <c r="F41" s="1" t="str">
        <f t="shared" si="8"/>
        <v/>
      </c>
    </row>
    <row r="42" spans="1:7" x14ac:dyDescent="0.25">
      <c r="A42" s="66" t="s">
        <v>16</v>
      </c>
      <c r="B42" s="66"/>
      <c r="C42" s="25">
        <f t="shared" si="7"/>
        <v>0</v>
      </c>
      <c r="D42" s="26">
        <v>18</v>
      </c>
      <c r="E42" s="1">
        <v>12</v>
      </c>
      <c r="F42" s="1" t="str">
        <f t="shared" si="8"/>
        <v/>
      </c>
    </row>
    <row r="43" spans="1:7" x14ac:dyDescent="0.25">
      <c r="A43" s="66" t="s">
        <v>15</v>
      </c>
      <c r="B43" s="66"/>
      <c r="C43" s="25">
        <f t="shared" si="7"/>
        <v>0</v>
      </c>
      <c r="D43" s="26">
        <v>18</v>
      </c>
      <c r="E43" s="1">
        <v>12</v>
      </c>
      <c r="F43" s="1" t="str">
        <f t="shared" si="8"/>
        <v/>
      </c>
    </row>
    <row r="44" spans="1:7" x14ac:dyDescent="0.25">
      <c r="A44" s="66" t="s">
        <v>14</v>
      </c>
      <c r="B44" s="66"/>
      <c r="C44" s="25">
        <f t="shared" si="7"/>
        <v>0</v>
      </c>
      <c r="D44" s="26">
        <v>18</v>
      </c>
      <c r="E44" s="1">
        <v>12</v>
      </c>
      <c r="F44" s="1" t="str">
        <f t="shared" si="8"/>
        <v/>
      </c>
    </row>
    <row r="45" spans="1:7" x14ac:dyDescent="0.25">
      <c r="A45" s="66" t="s">
        <v>10</v>
      </c>
      <c r="B45" s="66"/>
      <c r="C45" s="25">
        <f t="shared" si="7"/>
        <v>0</v>
      </c>
      <c r="D45" s="26">
        <v>18</v>
      </c>
      <c r="E45" s="1">
        <v>12</v>
      </c>
      <c r="F45" s="1" t="str">
        <f t="shared" si="8"/>
        <v/>
      </c>
    </row>
    <row r="46" spans="1:7" x14ac:dyDescent="0.25">
      <c r="A46" s="64" t="s">
        <v>4</v>
      </c>
      <c r="B46" s="64"/>
      <c r="C46" s="25">
        <f t="shared" si="7"/>
        <v>0</v>
      </c>
      <c r="D46" s="26">
        <v>18</v>
      </c>
      <c r="E46" s="1">
        <v>12</v>
      </c>
      <c r="F46" s="1" t="str">
        <f t="shared" si="8"/>
        <v/>
      </c>
    </row>
    <row r="49" spans="1:49" ht="15.75" x14ac:dyDescent="0.25">
      <c r="A49" s="63"/>
    </row>
    <row r="50" spans="1:49" ht="15.75" x14ac:dyDescent="0.25">
      <c r="A50" s="63"/>
    </row>
    <row r="51" spans="1:49" ht="15.75" x14ac:dyDescent="0.25">
      <c r="A51" s="63"/>
    </row>
    <row r="52" spans="1:49" ht="15.75" x14ac:dyDescent="0.25">
      <c r="A52" s="63"/>
    </row>
    <row r="53" spans="1:49" ht="15.75" x14ac:dyDescent="0.25">
      <c r="A53" s="63"/>
    </row>
    <row r="54" spans="1:49" ht="15.75" x14ac:dyDescent="0.25">
      <c r="A54" s="63"/>
    </row>
    <row r="55" spans="1:49" ht="15.75" x14ac:dyDescent="0.25">
      <c r="A55" s="63"/>
    </row>
    <row r="56" spans="1:49" ht="15.75" x14ac:dyDescent="0.25">
      <c r="A56" s="63"/>
    </row>
    <row r="57" spans="1:49" ht="15.75" x14ac:dyDescent="0.25">
      <c r="A57" s="63"/>
    </row>
    <row r="58" spans="1:49" ht="15.75" x14ac:dyDescent="0.25">
      <c r="A58" s="63"/>
    </row>
    <row r="63" spans="1:49" ht="15.75" thickBot="1" x14ac:dyDescent="0.3"/>
    <row r="64" spans="1:49" s="54" customFormat="1" ht="142.5" customHeight="1" thickBot="1" x14ac:dyDescent="0.3">
      <c r="A64" s="91" t="s">
        <v>96</v>
      </c>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3"/>
    </row>
    <row r="65" spans="2:49" ht="15.75" thickBot="1" x14ac:dyDescent="0.3">
      <c r="B65" s="76" t="s">
        <v>108</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8"/>
    </row>
  </sheetData>
  <sheetProtection algorithmName="SHA-512" hashValue="7UQBWXe0jTYOfBVMsf7R4OCAuozs1MKltsytEPu4qvoG+T+B8az6qgclVas0w0uzZVxUUcI1Yp0HmF+TzT3fdw==" saltValue="Q1UrtWv2Faf+uoD6NCjaZw==" spinCount="100000" sheet="1" objects="1" scenarios="1"/>
  <mergeCells count="20">
    <mergeCell ref="A36:B36"/>
    <mergeCell ref="A1:A2"/>
    <mergeCell ref="B1:F2"/>
    <mergeCell ref="A64:AW64"/>
    <mergeCell ref="B65:AW65"/>
    <mergeCell ref="AA3:AA4"/>
    <mergeCell ref="AC3:AC4"/>
    <mergeCell ref="AB3:AB4"/>
    <mergeCell ref="AE3:AE4"/>
    <mergeCell ref="A46:B46"/>
    <mergeCell ref="A40:B40"/>
    <mergeCell ref="A41:B41"/>
    <mergeCell ref="A42:B42"/>
    <mergeCell ref="A43:B43"/>
    <mergeCell ref="A44:B44"/>
    <mergeCell ref="A45:B45"/>
    <mergeCell ref="A3:F3"/>
    <mergeCell ref="A37:B37"/>
    <mergeCell ref="A38:B38"/>
    <mergeCell ref="A39:B39"/>
  </mergeCells>
  <pageMargins left="0.7" right="0.7" top="0.75" bottom="0.75" header="0.3" footer="0.3"/>
  <pageSetup paperSize="9" orientation="portrait" horizontalDpi="0" verticalDpi="0" r:id="rId1"/>
  <ignoredErrors>
    <ignoredError sqref="R1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E69D3-C3AD-4BD0-A969-00742C217C28}">
  <dimension ref="A2:E13"/>
  <sheetViews>
    <sheetView topLeftCell="A10" workbookViewId="0">
      <selection activeCell="B18" sqref="B18"/>
    </sheetView>
  </sheetViews>
  <sheetFormatPr defaultRowHeight="15" x14ac:dyDescent="0.25"/>
  <cols>
    <col min="2" max="2" width="20.7109375" customWidth="1"/>
    <col min="3" max="3" width="128" customWidth="1"/>
    <col min="4" max="4" width="46.140625" customWidth="1"/>
    <col min="5" max="5" width="46.28515625" customWidth="1"/>
  </cols>
  <sheetData>
    <row r="2" spans="1:5" ht="15.75" thickBot="1" x14ac:dyDescent="0.3"/>
    <row r="3" spans="1:5" x14ac:dyDescent="0.25">
      <c r="B3" s="37" t="s">
        <v>50</v>
      </c>
      <c r="C3" s="38" t="s">
        <v>51</v>
      </c>
      <c r="D3" s="38" t="s">
        <v>52</v>
      </c>
      <c r="E3" s="38" t="s">
        <v>53</v>
      </c>
    </row>
    <row r="4" spans="1:5" ht="112.5" customHeight="1" thickBot="1" x14ac:dyDescent="0.3">
      <c r="A4" s="30" t="s">
        <v>26</v>
      </c>
      <c r="B4" s="25" t="s">
        <v>55</v>
      </c>
      <c r="C4" s="39" t="s">
        <v>54</v>
      </c>
      <c r="D4" s="39" t="s">
        <v>56</v>
      </c>
      <c r="E4" s="40" t="s">
        <v>57</v>
      </c>
    </row>
    <row r="5" spans="1:5" ht="69.75" customHeight="1" thickBot="1" x14ac:dyDescent="0.3">
      <c r="A5" s="30" t="s">
        <v>32</v>
      </c>
      <c r="B5" s="47" t="s">
        <v>61</v>
      </c>
      <c r="C5" s="41" t="s">
        <v>60</v>
      </c>
      <c r="D5" s="41" t="s">
        <v>58</v>
      </c>
      <c r="E5" s="41" t="s">
        <v>59</v>
      </c>
    </row>
    <row r="6" spans="1:5" ht="57.75" customHeight="1" thickBot="1" x14ac:dyDescent="0.3">
      <c r="A6" s="30" t="s">
        <v>27</v>
      </c>
      <c r="B6" s="48" t="s">
        <v>65</v>
      </c>
      <c r="C6" s="42" t="s">
        <v>62</v>
      </c>
      <c r="D6" s="43" t="s">
        <v>63</v>
      </c>
      <c r="E6" s="43" t="s">
        <v>64</v>
      </c>
    </row>
    <row r="7" spans="1:5" ht="95.25" thickBot="1" x14ac:dyDescent="0.3">
      <c r="A7" s="30" t="s">
        <v>28</v>
      </c>
      <c r="B7" s="48" t="s">
        <v>76</v>
      </c>
      <c r="C7" s="41" t="s">
        <v>75</v>
      </c>
      <c r="D7" s="43" t="s">
        <v>74</v>
      </c>
      <c r="E7" s="43" t="s">
        <v>73</v>
      </c>
    </row>
    <row r="8" spans="1:5" ht="95.25" thickBot="1" x14ac:dyDescent="0.3">
      <c r="A8" s="30" t="s">
        <v>29</v>
      </c>
      <c r="B8" s="48" t="s">
        <v>93</v>
      </c>
      <c r="C8" s="41" t="s">
        <v>83</v>
      </c>
      <c r="D8" s="41" t="s">
        <v>82</v>
      </c>
      <c r="E8" s="43" t="s">
        <v>84</v>
      </c>
    </row>
    <row r="9" spans="1:5" ht="68.25" thickBot="1" x14ac:dyDescent="0.3">
      <c r="A9" s="30" t="s">
        <v>33</v>
      </c>
      <c r="B9" s="48" t="s">
        <v>69</v>
      </c>
      <c r="C9" s="41" t="s">
        <v>67</v>
      </c>
      <c r="D9" s="43" t="s">
        <v>68</v>
      </c>
      <c r="E9" s="41" t="s">
        <v>66</v>
      </c>
    </row>
    <row r="10" spans="1:5" ht="41.25" thickBot="1" x14ac:dyDescent="0.3">
      <c r="A10" s="30" t="s">
        <v>34</v>
      </c>
      <c r="B10" s="48" t="s">
        <v>92</v>
      </c>
      <c r="C10" s="41" t="s">
        <v>89</v>
      </c>
      <c r="D10" s="41" t="s">
        <v>88</v>
      </c>
      <c r="E10" s="43" t="s">
        <v>90</v>
      </c>
    </row>
    <row r="11" spans="1:5" ht="54.75" thickBot="1" x14ac:dyDescent="0.3">
      <c r="A11" s="30" t="s">
        <v>30</v>
      </c>
      <c r="B11" s="49" t="s">
        <v>91</v>
      </c>
      <c r="C11" s="41" t="s">
        <v>86</v>
      </c>
      <c r="D11" s="44" t="s">
        <v>87</v>
      </c>
      <c r="E11" s="42" t="s">
        <v>85</v>
      </c>
    </row>
    <row r="12" spans="1:5" ht="47.25" customHeight="1" x14ac:dyDescent="0.25">
      <c r="A12" s="31" t="s">
        <v>31</v>
      </c>
      <c r="B12" s="29" t="s">
        <v>78</v>
      </c>
      <c r="C12" s="45" t="s">
        <v>80</v>
      </c>
      <c r="D12" s="46" t="s">
        <v>79</v>
      </c>
      <c r="E12" s="43" t="s">
        <v>81</v>
      </c>
    </row>
    <row r="13" spans="1:5" ht="67.5" x14ac:dyDescent="0.25">
      <c r="A13" s="30" t="s">
        <v>35</v>
      </c>
      <c r="B13" s="25" t="s">
        <v>77</v>
      </c>
      <c r="C13" s="42" t="s">
        <v>72</v>
      </c>
      <c r="D13" s="42" t="s">
        <v>70</v>
      </c>
      <c r="E13" s="4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AFD0-FFF5-47EB-A81F-2B584EAA9FBC}">
  <sheetPr>
    <tabColor rgb="FFFF0000"/>
  </sheetPr>
  <dimension ref="A1:AC11"/>
  <sheetViews>
    <sheetView workbookViewId="0">
      <selection activeCell="A8" sqref="A8:AA8"/>
    </sheetView>
  </sheetViews>
  <sheetFormatPr defaultRowHeight="15" x14ac:dyDescent="0.25"/>
  <sheetData>
    <row r="1" spans="1:29" ht="16.5" thickBot="1" x14ac:dyDescent="0.3">
      <c r="A1" s="97" t="s">
        <v>97</v>
      </c>
      <c r="B1" s="98"/>
      <c r="C1" s="98"/>
      <c r="D1" s="98"/>
      <c r="E1" s="98"/>
      <c r="F1" s="98"/>
      <c r="G1" s="98"/>
      <c r="H1" s="98"/>
      <c r="I1" s="98"/>
      <c r="J1" s="98"/>
      <c r="K1" s="98"/>
      <c r="L1" s="98"/>
      <c r="M1" s="98"/>
      <c r="N1" s="98"/>
      <c r="O1" s="98"/>
      <c r="P1" s="98"/>
      <c r="Q1" s="98"/>
      <c r="R1" s="98"/>
      <c r="S1" s="98"/>
      <c r="T1" s="98"/>
      <c r="U1" s="98"/>
      <c r="V1" s="98"/>
      <c r="W1" s="98"/>
      <c r="X1" s="98"/>
      <c r="Y1" s="98"/>
      <c r="Z1" s="98"/>
      <c r="AA1" s="99"/>
    </row>
    <row r="2" spans="1:29" s="55" customFormat="1" ht="168.75" customHeight="1" thickBot="1" x14ac:dyDescent="0.3">
      <c r="A2" s="94" t="s">
        <v>98</v>
      </c>
      <c r="B2" s="95"/>
      <c r="C2" s="95"/>
      <c r="D2" s="95"/>
      <c r="E2" s="95"/>
      <c r="F2" s="95"/>
      <c r="G2" s="95"/>
      <c r="H2" s="95"/>
      <c r="I2" s="95"/>
      <c r="J2" s="95"/>
      <c r="K2" s="95"/>
      <c r="L2" s="95"/>
      <c r="M2" s="95"/>
      <c r="N2" s="95"/>
      <c r="O2" s="95"/>
      <c r="P2" s="95"/>
      <c r="Q2" s="95"/>
      <c r="R2" s="95"/>
      <c r="S2" s="95"/>
      <c r="T2" s="95"/>
      <c r="U2" s="95"/>
      <c r="V2" s="95"/>
      <c r="W2" s="95"/>
      <c r="X2" s="95"/>
      <c r="Y2" s="95"/>
      <c r="Z2" s="95"/>
      <c r="AA2" s="96"/>
      <c r="AB2" s="102"/>
      <c r="AC2" s="102"/>
    </row>
    <row r="3" spans="1:29" s="55" customFormat="1" ht="151.5" customHeight="1" thickBot="1" x14ac:dyDescent="0.3">
      <c r="A3" s="94" t="s">
        <v>99</v>
      </c>
      <c r="B3" s="95"/>
      <c r="C3" s="95"/>
      <c r="D3" s="95"/>
      <c r="E3" s="95"/>
      <c r="F3" s="95"/>
      <c r="G3" s="95"/>
      <c r="H3" s="95"/>
      <c r="I3" s="95"/>
      <c r="J3" s="95"/>
      <c r="K3" s="95"/>
      <c r="L3" s="95"/>
      <c r="M3" s="95"/>
      <c r="N3" s="95"/>
      <c r="O3" s="95"/>
      <c r="P3" s="95"/>
      <c r="Q3" s="95"/>
      <c r="R3" s="95"/>
      <c r="S3" s="95"/>
      <c r="T3" s="95"/>
      <c r="U3" s="95"/>
      <c r="V3" s="95"/>
      <c r="W3" s="95"/>
      <c r="X3" s="95"/>
      <c r="Y3" s="95"/>
      <c r="Z3" s="95"/>
      <c r="AA3" s="96"/>
      <c r="AB3" s="102"/>
      <c r="AC3" s="102"/>
    </row>
    <row r="4" spans="1:29" ht="123.75" customHeight="1" thickBot="1" x14ac:dyDescent="0.3">
      <c r="A4" s="94" t="s">
        <v>100</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1"/>
      <c r="AB4" s="102"/>
      <c r="AC4" s="102"/>
    </row>
    <row r="5" spans="1:29" ht="138.75" customHeight="1" thickBot="1" x14ac:dyDescent="0.3">
      <c r="A5" s="94" t="s">
        <v>101</v>
      </c>
      <c r="B5" s="95"/>
      <c r="C5" s="95"/>
      <c r="D5" s="95"/>
      <c r="E5" s="95"/>
      <c r="F5" s="95"/>
      <c r="G5" s="95"/>
      <c r="H5" s="95"/>
      <c r="I5" s="95"/>
      <c r="J5" s="95"/>
      <c r="K5" s="95"/>
      <c r="L5" s="95"/>
      <c r="M5" s="95"/>
      <c r="N5" s="95"/>
      <c r="O5" s="95"/>
      <c r="P5" s="95"/>
      <c r="Q5" s="95"/>
      <c r="R5" s="95"/>
      <c r="S5" s="95"/>
      <c r="T5" s="95"/>
      <c r="U5" s="95"/>
      <c r="V5" s="95"/>
      <c r="W5" s="95"/>
      <c r="X5" s="95"/>
      <c r="Y5" s="95"/>
      <c r="Z5" s="95"/>
      <c r="AA5" s="96"/>
      <c r="AB5" s="102"/>
      <c r="AC5" s="102"/>
    </row>
    <row r="6" spans="1:29" ht="183" customHeight="1" thickBot="1" x14ac:dyDescent="0.3">
      <c r="A6" s="94" t="s">
        <v>102</v>
      </c>
      <c r="B6" s="95"/>
      <c r="C6" s="95"/>
      <c r="D6" s="95"/>
      <c r="E6" s="95"/>
      <c r="F6" s="95"/>
      <c r="G6" s="95"/>
      <c r="H6" s="95"/>
      <c r="I6" s="95"/>
      <c r="J6" s="95"/>
      <c r="K6" s="95"/>
      <c r="L6" s="95"/>
      <c r="M6" s="95"/>
      <c r="N6" s="95"/>
      <c r="O6" s="95"/>
      <c r="P6" s="95"/>
      <c r="Q6" s="95"/>
      <c r="R6" s="95"/>
      <c r="S6" s="95"/>
      <c r="T6" s="95"/>
      <c r="U6" s="95"/>
      <c r="V6" s="95"/>
      <c r="W6" s="95"/>
      <c r="X6" s="95"/>
      <c r="Y6" s="95"/>
      <c r="Z6" s="95"/>
      <c r="AA6" s="96"/>
      <c r="AB6" s="102"/>
      <c r="AC6" s="102"/>
    </row>
    <row r="7" spans="1:29" ht="92.25" customHeight="1" thickBot="1" x14ac:dyDescent="0.3">
      <c r="A7" s="94" t="s">
        <v>103</v>
      </c>
      <c r="B7" s="95"/>
      <c r="C7" s="95"/>
      <c r="D7" s="95"/>
      <c r="E7" s="95"/>
      <c r="F7" s="95"/>
      <c r="G7" s="95"/>
      <c r="H7" s="95"/>
      <c r="I7" s="95"/>
      <c r="J7" s="95"/>
      <c r="K7" s="95"/>
      <c r="L7" s="95"/>
      <c r="M7" s="95"/>
      <c r="N7" s="95"/>
      <c r="O7" s="95"/>
      <c r="P7" s="95"/>
      <c r="Q7" s="95"/>
      <c r="R7" s="95"/>
      <c r="S7" s="95"/>
      <c r="T7" s="95"/>
      <c r="U7" s="95"/>
      <c r="V7" s="95"/>
      <c r="W7" s="95"/>
      <c r="X7" s="95"/>
      <c r="Y7" s="95"/>
      <c r="Z7" s="95"/>
      <c r="AA7" s="96"/>
      <c r="AB7" s="102"/>
      <c r="AC7" s="102"/>
    </row>
    <row r="8" spans="1:29" ht="153" customHeight="1" thickBot="1" x14ac:dyDescent="0.3">
      <c r="A8" s="94" t="s">
        <v>104</v>
      </c>
      <c r="B8" s="95"/>
      <c r="C8" s="95"/>
      <c r="D8" s="95"/>
      <c r="E8" s="95"/>
      <c r="F8" s="95"/>
      <c r="G8" s="95"/>
      <c r="H8" s="95"/>
      <c r="I8" s="95"/>
      <c r="J8" s="95"/>
      <c r="K8" s="95"/>
      <c r="L8" s="95"/>
      <c r="M8" s="95"/>
      <c r="N8" s="95"/>
      <c r="O8" s="95"/>
      <c r="P8" s="95"/>
      <c r="Q8" s="95"/>
      <c r="R8" s="95"/>
      <c r="S8" s="95"/>
      <c r="T8" s="95"/>
      <c r="U8" s="95"/>
      <c r="V8" s="95"/>
      <c r="W8" s="95"/>
      <c r="X8" s="95"/>
      <c r="Y8" s="95"/>
      <c r="Z8" s="95"/>
      <c r="AA8" s="96"/>
      <c r="AB8" s="102"/>
      <c r="AC8" s="102"/>
    </row>
    <row r="9" spans="1:29" ht="142.5" customHeight="1" thickBot="1" x14ac:dyDescent="0.3">
      <c r="A9" s="94" t="s">
        <v>105</v>
      </c>
      <c r="B9" s="95"/>
      <c r="C9" s="95"/>
      <c r="D9" s="95"/>
      <c r="E9" s="95"/>
      <c r="F9" s="95"/>
      <c r="G9" s="95"/>
      <c r="H9" s="95"/>
      <c r="I9" s="95"/>
      <c r="J9" s="95"/>
      <c r="K9" s="95"/>
      <c r="L9" s="95"/>
      <c r="M9" s="95"/>
      <c r="N9" s="95"/>
      <c r="O9" s="95"/>
      <c r="P9" s="95"/>
      <c r="Q9" s="95"/>
      <c r="R9" s="95"/>
      <c r="S9" s="95"/>
      <c r="T9" s="95"/>
      <c r="U9" s="95"/>
      <c r="V9" s="95"/>
      <c r="W9" s="95"/>
      <c r="X9" s="95"/>
      <c r="Y9" s="95"/>
      <c r="Z9" s="95"/>
      <c r="AA9" s="96"/>
      <c r="AB9" s="102"/>
      <c r="AC9" s="102"/>
    </row>
    <row r="10" spans="1:29" ht="123.75" customHeight="1" thickBot="1" x14ac:dyDescent="0.3">
      <c r="A10" s="94" t="s">
        <v>106</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6"/>
      <c r="AB10" s="102"/>
      <c r="AC10" s="102"/>
    </row>
    <row r="11" spans="1:29" ht="158.25" customHeight="1" thickBot="1" x14ac:dyDescent="0.3">
      <c r="A11" s="94" t="s">
        <v>107</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6"/>
      <c r="AB11" s="103"/>
      <c r="AC11" s="103"/>
    </row>
  </sheetData>
  <mergeCells count="21">
    <mergeCell ref="AB7:AC7"/>
    <mergeCell ref="AB8:AC8"/>
    <mergeCell ref="AB9:AC9"/>
    <mergeCell ref="AB10:AC10"/>
    <mergeCell ref="AB11:AC11"/>
    <mergeCell ref="A6:AA6"/>
    <mergeCell ref="AB2:AC2"/>
    <mergeCell ref="AB3:AC3"/>
    <mergeCell ref="AB4:AC4"/>
    <mergeCell ref="AB5:AC5"/>
    <mergeCell ref="AB6:AC6"/>
    <mergeCell ref="A1:AA1"/>
    <mergeCell ref="A2:AA2"/>
    <mergeCell ref="A3:AA3"/>
    <mergeCell ref="A4:AA4"/>
    <mergeCell ref="A5:AA5"/>
    <mergeCell ref="A7:AA7"/>
    <mergeCell ref="A8:AA8"/>
    <mergeCell ref="A9:AA9"/>
    <mergeCell ref="A10:AA10"/>
    <mergeCell ref="A11:A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Ответы</vt:lpstr>
      <vt:lpstr>типы</vt:lpstr>
      <vt:lpstr>Типы акцентуаций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Селевин</dc:creator>
  <cp:lastModifiedBy>Александр Селевин</cp:lastModifiedBy>
  <dcterms:created xsi:type="dcterms:W3CDTF">2024-04-21T09:20:51Z</dcterms:created>
  <dcterms:modified xsi:type="dcterms:W3CDTF">2024-07-10T12:20:47Z</dcterms:modified>
</cp:coreProperties>
</file>